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vmenezes\Desktop\TESTE\PLANILHAS DOS VEÍCULOS\NEW\"/>
    </mc:Choice>
  </mc:AlternateContent>
  <bookViews>
    <workbookView xWindow="0" yWindow="0" windowWidth="20490" windowHeight="7320"/>
  </bookViews>
  <sheets>
    <sheet name="44 passageiros" sheetId="1" r:id="rId1"/>
  </sheets>
  <definedNames>
    <definedName name="_xlnm.Print_Area" localSheetId="0">'44 passageiros'!$A$1:$L$97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91" i="1"/>
  <c r="C89" i="1"/>
  <c r="C83" i="1"/>
  <c r="B52" i="1"/>
  <c r="B44" i="1"/>
  <c r="C66" i="1"/>
  <c r="E24" i="1"/>
  <c r="E20" i="1"/>
  <c r="I20" i="1" s="1"/>
  <c r="C8" i="1"/>
  <c r="F7" i="1"/>
  <c r="F6" i="1" l="1"/>
  <c r="C12" i="1"/>
  <c r="F5" i="1"/>
  <c r="F8" i="1" s="1"/>
  <c r="B12" i="1"/>
  <c r="K12" i="1" l="1"/>
  <c r="F30" i="1" s="1"/>
  <c r="B16" i="1"/>
  <c r="C16" i="1"/>
  <c r="D16" i="1"/>
  <c r="F54" i="1"/>
  <c r="F38" i="1"/>
  <c r="E16" i="1"/>
  <c r="F46" i="1" l="1"/>
  <c r="F16" i="1"/>
  <c r="F32" i="1" s="1"/>
  <c r="F56" i="1" l="1"/>
  <c r="F58" i="1" s="1"/>
  <c r="F40" i="1"/>
  <c r="F34" i="1"/>
  <c r="F48" i="1" l="1"/>
  <c r="F50" i="1" s="1"/>
  <c r="F42" i="1"/>
</calcChain>
</file>

<file path=xl/sharedStrings.xml><?xml version="1.0" encoding="utf-8"?>
<sst xmlns="http://schemas.openxmlformats.org/spreadsheetml/2006/main" count="146" uniqueCount="123">
  <si>
    <t>Veículo</t>
  </si>
  <si>
    <t>QUILOMETRAGEM* (Mensal)</t>
  </si>
  <si>
    <t>KM DIÁRIO</t>
  </si>
  <si>
    <t>Valor do Veículo</t>
  </si>
  <si>
    <t>Piso</t>
  </si>
  <si>
    <t>Km</t>
  </si>
  <si>
    <t>Coeficientes</t>
  </si>
  <si>
    <t>% Tipo de Pavimento</t>
  </si>
  <si>
    <t>Preço do Combustível</t>
  </si>
  <si>
    <t>Asfalto</t>
  </si>
  <si>
    <t>Número de Pneus</t>
  </si>
  <si>
    <t>Poliedro</t>
  </si>
  <si>
    <t>Dias Letivos*</t>
  </si>
  <si>
    <t>Preço do Pneu</t>
  </si>
  <si>
    <t>Terra</t>
  </si>
  <si>
    <t>Ano</t>
  </si>
  <si>
    <t>Consumo Combustível (km/l)</t>
  </si>
  <si>
    <t>TOTAL*</t>
  </si>
  <si>
    <t>Mês</t>
  </si>
  <si>
    <t>CUSTO FIXO MENSAL VEÍCULO (sem tributação)</t>
  </si>
  <si>
    <t>Remuneração do Capital</t>
  </si>
  <si>
    <t>Depreciação do veículo</t>
  </si>
  <si>
    <t>CRLV</t>
  </si>
  <si>
    <t>DPVAT</t>
  </si>
  <si>
    <t>IPVA</t>
  </si>
  <si>
    <t>Tacógrafo</t>
  </si>
  <si>
    <t>Vistoria
DETRAN/ITL</t>
  </si>
  <si>
    <t>GPS</t>
  </si>
  <si>
    <t>Seguro</t>
  </si>
  <si>
    <t>Total</t>
  </si>
  <si>
    <t>CUSTO VARIÁVEL MENSAL VEÍCULO (sem tributação)</t>
  </si>
  <si>
    <t>COEFICIENTES DE CONSUMO VEÍCULO/ KM</t>
  </si>
  <si>
    <t>Combustível</t>
  </si>
  <si>
    <t>Lubrificantes</t>
  </si>
  <si>
    <t>Rodagem</t>
  </si>
  <si>
    <t>Manutenção</t>
  </si>
  <si>
    <t>CUSTO FIXO MENSAL PESSOAL (sem tributação)</t>
  </si>
  <si>
    <t>Salário
Motorista</t>
  </si>
  <si>
    <t>Salário
Monitor</t>
  </si>
  <si>
    <t>Encargos
(%)</t>
  </si>
  <si>
    <t>Encargos
(R$)</t>
  </si>
  <si>
    <t>Ticket/Vale Alimentação</t>
  </si>
  <si>
    <t>Plano de Saúde</t>
  </si>
  <si>
    <t>Seguro de Vida</t>
  </si>
  <si>
    <t>TRIBUTAÇÃO (%)</t>
  </si>
  <si>
    <t>OUTROS</t>
  </si>
  <si>
    <t>PIS</t>
  </si>
  <si>
    <t>COFINS</t>
  </si>
  <si>
    <t>ISS</t>
  </si>
  <si>
    <t>TOTAL</t>
  </si>
  <si>
    <t>Despesas
Administrativa (mensal)</t>
  </si>
  <si>
    <t>Remuneração Capital (mensal)</t>
  </si>
  <si>
    <t>Vida Útil Veículo (anos)</t>
  </si>
  <si>
    <t>Valor Residual Veículo</t>
  </si>
  <si>
    <t xml:space="preserve">km mensal* Inspeção Tacógrafo </t>
  </si>
  <si>
    <t>CUSTO POR KM</t>
  </si>
  <si>
    <t>CUSTO FIXO</t>
  </si>
  <si>
    <t>CUSTO VARIÁVEL</t>
  </si>
  <si>
    <t>CUSTO TOTAL</t>
  </si>
  <si>
    <t>CUSTO POR DIA LETIVO</t>
  </si>
  <si>
    <t>ESTRUTURA DE CÁLCULO</t>
  </si>
  <si>
    <t>Valor do Veículo:</t>
  </si>
  <si>
    <t>Tipo do Veículo</t>
  </si>
  <si>
    <t>Preço do Combustível:</t>
  </si>
  <si>
    <t>Preço do Pneu:</t>
  </si>
  <si>
    <t>Remuneração do Capital:</t>
  </si>
  <si>
    <t>(Valor veículo - número de pneus * valor de pneus) * % Remuneração de capital mensal</t>
  </si>
  <si>
    <t>Valor Residual do Veículo:</t>
  </si>
  <si>
    <t>Depreciação do Veículo:</t>
  </si>
  <si>
    <t>((Valor veículo - número de pneus * valor de pneus) * (1 - valor residual veículo)) / (vida útil do veículo * 12)  Obs: Método linear.</t>
  </si>
  <si>
    <t>CRLV:</t>
  </si>
  <si>
    <t>Certificado de Registro e Licenciamento de Veículos (CRLV).</t>
  </si>
  <si>
    <t>DPVAT:</t>
  </si>
  <si>
    <t>Seguro de Danos Pessoais Causados por Veículos Automotores de Vias Terrestres(DPVAT).</t>
  </si>
  <si>
    <t>IPVA:</t>
  </si>
  <si>
    <t>Imposto sobre a Propriedade de Veículos Automotores (IPVA).</t>
  </si>
  <si>
    <t>Vistoria DETRAN</t>
  </si>
  <si>
    <t xml:space="preserve">Vistoria do DETRAN que pode ser executada por profissional com  registro no Conselho Regional de Engenharia e Agronomia do Estado do Espírito Santo -CREA/ES, ficando neste caso dispensada da obrigação de realização de vistoria em ITL. </t>
  </si>
  <si>
    <t>Tacógrafo:</t>
  </si>
  <si>
    <t>Custo com inspeção e discos do tacógrafo, uma inspeção a cada dois anos.</t>
  </si>
  <si>
    <t>GPS:</t>
  </si>
  <si>
    <t>Contratação de aparelhos GPS para rastreamento e monitoramento dos veículos.</t>
  </si>
  <si>
    <t>Seguro:</t>
  </si>
  <si>
    <t>Contratação de seguro dos veículos. Em caso de acidente, cobertura para  tripulação, passageiros e terceiros ou somente para passageiros (APP).</t>
  </si>
  <si>
    <t>Km Mensal:</t>
  </si>
  <si>
    <r>
      <t xml:space="preserve">Somatório do limite da faixa de km rodada, considerando a % de cada tipo de pavimento no percurso diário, observando o coeficiente adotado conforme o tipo de piso de rolamento. </t>
    </r>
    <r>
      <rPr>
        <b/>
        <sz val="11"/>
        <color rgb="FFFF0000"/>
        <rFont val="Calibri"/>
        <family val="2"/>
        <scheme val="minor"/>
      </rPr>
      <t>Para veículos que executam rotas com menos dias letivos (Ex: EJA e APAE/Pestalozzi) é utilizada a média da quilometragem diária no período de uma semana nas rotas/turnos em questão.</t>
    </r>
  </si>
  <si>
    <t>Km Mensal da Inspeção do Tacógrafo:</t>
  </si>
  <si>
    <t>Quilometragem para realizar inspeção do tacógrafo, a cada dois anos, em local certificado. Para efeito de cálculo de custo, a quilometragem é diluída de forma mensal.</t>
  </si>
  <si>
    <t>Estimativa de dias letivos anual e mensal.</t>
  </si>
  <si>
    <t>Salário do Motorista:</t>
  </si>
  <si>
    <t>Valor referência - Convenção Coletiva de Trabalho - SETPES.</t>
  </si>
  <si>
    <t>Salário do Monitor:</t>
  </si>
  <si>
    <t>Ticket/Vale Alimentação:</t>
  </si>
  <si>
    <t>Plano de Saúde:</t>
  </si>
  <si>
    <t>Seguro de Vida:</t>
  </si>
  <si>
    <t>Encargos Trabalhistas e Sociais:</t>
  </si>
  <si>
    <t>Coeficientes de Consumo:</t>
  </si>
  <si>
    <t>Coeficientes de consumo apurados por estudo da Universidade Federal de Minas Gerais - UFMG.</t>
  </si>
  <si>
    <t>Custo com Combustível:</t>
  </si>
  <si>
    <t>Preço do litro de combustível * Fator de consumo combustível * (Quilometragem mensal + quilometragem mensal da inspeção do tacógrafo).</t>
  </si>
  <si>
    <t>Custo com Lubrificantes:</t>
  </si>
  <si>
    <t>Preço do litro de combustível * Fator de consumo lubrificantes * (Quilometragem mensal + quilometragem mensal da inspeção do tacógrafo).</t>
  </si>
  <si>
    <t>Custo com Rodagem</t>
  </si>
  <si>
    <t>Preço do pneu * Fator de consumo de pneus * (Quilometragem mensal + quilometragem mensal da inspeção do tacógrafo).</t>
  </si>
  <si>
    <t>Custo com Manutenção:</t>
  </si>
  <si>
    <t>Preço do veículo * Fator de consumo com manutenção * (Quilometragem mensal + quilometragem mensal da inspeção do tacógrafo).</t>
  </si>
  <si>
    <t>Despesa Administrativa</t>
  </si>
  <si>
    <t>Total sem Tributação:</t>
  </si>
  <si>
    <t>(Total do Custo Fixo + Total do Custo Variável)*(1+Despesa Administrativa).</t>
  </si>
  <si>
    <t>PIS:</t>
  </si>
  <si>
    <t>COFINS:</t>
  </si>
  <si>
    <t>ISS:</t>
  </si>
  <si>
    <t>Total com Tributação:</t>
  </si>
  <si>
    <t>Total sem Tributação * (1 + Tributação Incidente).</t>
  </si>
  <si>
    <t>Custo Fixo/km:</t>
  </si>
  <si>
    <t>((Custo Fixo do Veículo + Custo Fixo Pessoal) * (1+Despesa Administrativa)* (1+Tributação))  / (quilometragem diária * dias letivos mês).</t>
  </si>
  <si>
    <t>Custo Variável/km:</t>
  </si>
  <si>
    <t>((Custo Variável do Veículo) * (1+Despesa Administrativa)* (1+Tributação))  / (quilometragem diária * dias letivos mês).</t>
  </si>
  <si>
    <t>Custo Total por Km:</t>
  </si>
  <si>
    <t>(Custo Fixo/km) + (Custo Variável/km).</t>
  </si>
  <si>
    <t>xxxxxx</t>
  </si>
  <si>
    <t>PLANILHA DE CUSTO ESPECÍFICO - ROTA(S) XXXXXX - VEÍCULO PARA 44 PASSAGEIROS</t>
  </si>
  <si>
    <t>44 passageiros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</si>
</sst>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"/>
    <numFmt numFmtId="166" formatCode="0.0%"/>
    <numFmt numFmtId="167" formatCode="_-* #,##0.000000000000_-;\-* #,##0.000000000000_-;_-* &quot;-&quot;??_-;_-@_-"/>
    <numFmt numFmtId="168" formatCode="0.000000"/>
    <numFmt numFmtId="169" formatCode="&quot;R$&quot;#,##0.00"/>
    <numFmt numFmtId="170" formatCode="_-&quot;R$&quot;\ * #,##0.00000_-;\-&quot;R$&quot;\ * #,##0.00000_-;_-&quot;R$&quot;\ * &quot;-&quot;??_-;_-@_-"/>
    <numFmt numFmtId="171" formatCode="&quot;R$&quot;\ #,##0.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149998474074526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0" xfId="3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169" fontId="2" fillId="5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9" fontId="0" fillId="0" borderId="0" xfId="3" applyFont="1" applyAlignment="1">
      <alignment horizontal="center" vertical="center" wrapText="1"/>
    </xf>
    <xf numFmtId="166" fontId="0" fillId="0" borderId="0" xfId="3" applyNumberFormat="1" applyFon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16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6" fontId="0" fillId="0" borderId="0" xfId="3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9" fontId="2" fillId="6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3" applyFont="1" applyAlignment="1">
      <alignment vertical="center" wrapText="1"/>
    </xf>
    <xf numFmtId="169" fontId="2" fillId="6" borderId="0" xfId="2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71" fontId="0" fillId="0" borderId="0" xfId="0" applyNumberFormat="1" applyAlignment="1">
      <alignment horizontal="center" vertical="center" wrapText="1"/>
    </xf>
    <xf numFmtId="169" fontId="2" fillId="7" borderId="0" xfId="0" applyNumberFormat="1" applyFont="1" applyFill="1" applyBorder="1" applyAlignment="1">
      <alignment horizontal="center" vertical="center" wrapText="1"/>
    </xf>
    <xf numFmtId="169" fontId="2" fillId="7" borderId="0" xfId="2" applyNumberFormat="1" applyFont="1" applyFill="1" applyBorder="1" applyAlignment="1">
      <alignment horizontal="center" vertical="center" wrapText="1"/>
    </xf>
    <xf numFmtId="169" fontId="2" fillId="8" borderId="0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9" fontId="0" fillId="0" borderId="0" xfId="0" applyNumberFormat="1" applyFont="1" applyAlignment="1">
      <alignment horizontal="left" vertical="center"/>
    </xf>
    <xf numFmtId="1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0" fontId="0" fillId="0" borderId="4" xfId="0" applyNumberFormat="1" applyFont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9" borderId="1" xfId="2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3" fontId="0" fillId="10" borderId="1" xfId="0" applyNumberFormat="1" applyFill="1" applyBorder="1" applyAlignment="1" applyProtection="1">
      <alignment horizontal="center" vertical="center"/>
      <protection hidden="1"/>
    </xf>
    <xf numFmtId="2" fontId="0" fillId="9" borderId="1" xfId="0" applyNumberFormat="1" applyFill="1" applyBorder="1" applyAlignment="1">
      <alignment horizontal="center" vertical="center"/>
    </xf>
    <xf numFmtId="9" fontId="0" fillId="9" borderId="1" xfId="3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2" fontId="6" fillId="10" borderId="1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164" fontId="0" fillId="10" borderId="1" xfId="2" applyNumberFormat="1" applyFont="1" applyFill="1" applyBorder="1" applyAlignment="1">
      <alignment horizontal="center" vertical="center" wrapText="1"/>
    </xf>
    <xf numFmtId="164" fontId="5" fillId="10" borderId="1" xfId="2" applyNumberFormat="1" applyFont="1" applyFill="1" applyBorder="1" applyAlignment="1">
      <alignment horizontal="center" vertical="center"/>
    </xf>
    <xf numFmtId="164" fontId="0" fillId="10" borderId="1" xfId="2" applyNumberFormat="1" applyFont="1" applyFill="1" applyBorder="1" applyAlignment="1">
      <alignment horizontal="center" vertical="center"/>
    </xf>
    <xf numFmtId="164" fontId="6" fillId="11" borderId="1" xfId="2" applyNumberFormat="1" applyFont="1" applyFill="1" applyBorder="1" applyAlignment="1">
      <alignment horizontal="center" vertical="center" wrapText="1"/>
    </xf>
    <xf numFmtId="10" fontId="0" fillId="11" borderId="1" xfId="3" applyNumberFormat="1" applyFont="1" applyFill="1" applyBorder="1" applyAlignment="1">
      <alignment horizontal="center" vertical="center" wrapText="1"/>
    </xf>
    <xf numFmtId="164" fontId="6" fillId="10" borderId="1" xfId="2" applyNumberFormat="1" applyFont="1" applyFill="1" applyBorder="1" applyAlignment="1">
      <alignment horizontal="center" vertical="center" wrapText="1"/>
    </xf>
    <xf numFmtId="164" fontId="6" fillId="11" borderId="1" xfId="2" applyNumberFormat="1" applyFont="1" applyFill="1" applyBorder="1" applyAlignment="1">
      <alignment horizontal="center" vertical="center"/>
    </xf>
    <xf numFmtId="10" fontId="5" fillId="10" borderId="1" xfId="3" applyNumberFormat="1" applyFont="1" applyFill="1" applyBorder="1" applyAlignment="1">
      <alignment horizontal="center" vertical="center"/>
    </xf>
    <xf numFmtId="1" fontId="0" fillId="11" borderId="1" xfId="3" applyNumberFormat="1" applyFont="1" applyFill="1" applyBorder="1" applyAlignment="1">
      <alignment horizontal="center" vertical="center" wrapText="1"/>
    </xf>
    <xf numFmtId="0" fontId="6" fillId="11" borderId="1" xfId="0" quotePrefix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11" borderId="0" xfId="0" applyFill="1" applyAlignment="1">
      <alignment vertical="center"/>
    </xf>
    <xf numFmtId="165" fontId="5" fillId="10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97"/>
  <sheetViews>
    <sheetView showGridLines="0" tabSelected="1" zoomScaleNormal="100" workbookViewId="0">
      <selection activeCell="K4" sqref="K4"/>
    </sheetView>
  </sheetViews>
  <sheetFormatPr defaultColWidth="8.85546875" defaultRowHeight="15" x14ac:dyDescent="0.25"/>
  <cols>
    <col min="1" max="1" width="2.7109375" style="31" customWidth="1"/>
    <col min="2" max="2" width="27.42578125" style="32" bestFit="1" customWidth="1"/>
    <col min="3" max="3" width="21.7109375" style="32" customWidth="1"/>
    <col min="4" max="5" width="13.85546875" style="32" customWidth="1"/>
    <col min="6" max="8" width="13.7109375" style="32" customWidth="1"/>
    <col min="9" max="9" width="12.140625" style="32" bestFit="1" customWidth="1"/>
    <col min="10" max="11" width="13.85546875" style="32" customWidth="1"/>
    <col min="12" max="12" width="2.7109375" style="31" customWidth="1"/>
    <col min="13" max="16384" width="8.85546875" style="31"/>
  </cols>
  <sheetData>
    <row r="1" spans="2:12" s="1" customFormat="1" ht="23.25" customHeight="1" x14ac:dyDescent="0.25">
      <c r="B1" s="85" t="s">
        <v>121</v>
      </c>
      <c r="C1" s="85"/>
      <c r="D1" s="85"/>
      <c r="E1" s="85"/>
      <c r="F1" s="85"/>
      <c r="G1" s="85"/>
      <c r="H1" s="85"/>
      <c r="I1" s="85"/>
      <c r="J1" s="85"/>
      <c r="K1" s="85"/>
    </row>
    <row r="2" spans="2:12" s="1" customFormat="1" ht="10.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s="1" customFormat="1" ht="15" customHeight="1" x14ac:dyDescent="0.25">
      <c r="B3" s="3" t="s">
        <v>0</v>
      </c>
      <c r="C3" s="3" t="s">
        <v>122</v>
      </c>
      <c r="E3" s="86" t="s">
        <v>1</v>
      </c>
      <c r="F3" s="86"/>
      <c r="G3" s="86"/>
      <c r="H3" s="86"/>
      <c r="K3" s="3" t="s">
        <v>2</v>
      </c>
    </row>
    <row r="4" spans="2:12" s="1" customFormat="1" ht="27.75" customHeight="1" x14ac:dyDescent="0.25">
      <c r="B4" s="4" t="s">
        <v>3</v>
      </c>
      <c r="C4" s="63"/>
      <c r="E4" s="3" t="s">
        <v>4</v>
      </c>
      <c r="F4" s="3" t="s">
        <v>5</v>
      </c>
      <c r="G4" s="3" t="s">
        <v>6</v>
      </c>
      <c r="H4" s="14" t="s">
        <v>7</v>
      </c>
      <c r="K4" s="83"/>
    </row>
    <row r="5" spans="2:12" s="1" customFormat="1" x14ac:dyDescent="0.25">
      <c r="B5" s="4" t="s">
        <v>8</v>
      </c>
      <c r="C5" s="64"/>
      <c r="E5" s="5" t="s">
        <v>9</v>
      </c>
      <c r="F5" s="65">
        <f>IFERROR(K4*H5*K8,"0")</f>
        <v>0</v>
      </c>
      <c r="G5" s="66">
        <v>1</v>
      </c>
      <c r="H5" s="67">
        <v>1</v>
      </c>
      <c r="I5" s="2"/>
      <c r="K5" s="2"/>
    </row>
    <row r="6" spans="2:12" s="1" customFormat="1" x14ac:dyDescent="0.25">
      <c r="B6" s="4" t="s">
        <v>10</v>
      </c>
      <c r="C6" s="68"/>
      <c r="D6" s="6"/>
      <c r="E6" s="5" t="s">
        <v>11</v>
      </c>
      <c r="F6" s="65">
        <f>IFERROR(K4*H6*K8,"0")</f>
        <v>0</v>
      </c>
      <c r="G6" s="66">
        <v>1.175</v>
      </c>
      <c r="H6" s="67">
        <v>0</v>
      </c>
      <c r="I6" s="2"/>
      <c r="J6" s="2"/>
      <c r="K6" s="3" t="s">
        <v>12</v>
      </c>
    </row>
    <row r="7" spans="2:12" s="1" customFormat="1" x14ac:dyDescent="0.25">
      <c r="B7" s="4" t="s">
        <v>13</v>
      </c>
      <c r="C7" s="64"/>
      <c r="E7" s="5" t="s">
        <v>14</v>
      </c>
      <c r="F7" s="65">
        <f>IFERROR(K4*H7*K8,"0")</f>
        <v>0</v>
      </c>
      <c r="G7" s="66">
        <v>1.35</v>
      </c>
      <c r="H7" s="67">
        <v>0</v>
      </c>
      <c r="I7" s="2"/>
      <c r="J7" s="7" t="s">
        <v>15</v>
      </c>
      <c r="K7" s="8">
        <v>205</v>
      </c>
    </row>
    <row r="8" spans="2:12" s="1" customFormat="1" x14ac:dyDescent="0.25">
      <c r="B8" s="4" t="s">
        <v>16</v>
      </c>
      <c r="C8" s="69">
        <f>1/H16</f>
        <v>2.8571428571428572</v>
      </c>
      <c r="D8" s="9"/>
      <c r="E8" s="10" t="s">
        <v>17</v>
      </c>
      <c r="F8" s="70">
        <f>F5*G5+F6*G6+F7*G7</f>
        <v>0</v>
      </c>
      <c r="G8" s="87"/>
      <c r="H8" s="87"/>
      <c r="I8" s="2"/>
      <c r="J8" s="10" t="s">
        <v>18</v>
      </c>
      <c r="K8" s="11">
        <v>20.5</v>
      </c>
    </row>
    <row r="9" spans="2:12" s="1" customFormat="1" ht="10.15" customHeight="1" x14ac:dyDescent="0.25">
      <c r="D9" s="12"/>
      <c r="L9" s="13"/>
    </row>
    <row r="10" spans="2:12" s="1" customFormat="1" x14ac:dyDescent="0.25">
      <c r="B10" s="88" t="s">
        <v>19</v>
      </c>
      <c r="C10" s="89"/>
      <c r="D10" s="89"/>
      <c r="E10" s="89"/>
      <c r="F10" s="89"/>
      <c r="G10" s="89"/>
      <c r="H10" s="89"/>
      <c r="I10" s="89"/>
      <c r="J10" s="89"/>
      <c r="K10" s="89"/>
      <c r="L10" s="13"/>
    </row>
    <row r="11" spans="2:12" s="1" customFormat="1" ht="30" customHeight="1" x14ac:dyDescent="0.25">
      <c r="B11" s="14" t="s">
        <v>20</v>
      </c>
      <c r="C11" s="14" t="s">
        <v>21</v>
      </c>
      <c r="D11" s="14" t="s">
        <v>22</v>
      </c>
      <c r="E11" s="14" t="s">
        <v>23</v>
      </c>
      <c r="F11" s="14" t="s">
        <v>24</v>
      </c>
      <c r="G11" s="14" t="s">
        <v>25</v>
      </c>
      <c r="H11" s="14" t="s">
        <v>26</v>
      </c>
      <c r="I11" s="14" t="s">
        <v>27</v>
      </c>
      <c r="J11" s="14" t="s">
        <v>28</v>
      </c>
      <c r="K11" s="14" t="s">
        <v>29</v>
      </c>
    </row>
    <row r="12" spans="2:12" s="1" customFormat="1" x14ac:dyDescent="0.25">
      <c r="B12" s="71">
        <f>ROUND((C4-C6*C7)*H24,2)</f>
        <v>0</v>
      </c>
      <c r="C12" s="71" t="e">
        <f>ROUND(((C4-C6*C7)*(1-J24))/(I24*12), 2)</f>
        <v>#DIV/0!</v>
      </c>
      <c r="D12" s="64"/>
      <c r="E12" s="64"/>
      <c r="F12" s="64"/>
      <c r="G12" s="64"/>
      <c r="H12" s="64"/>
      <c r="I12" s="64"/>
      <c r="J12" s="64"/>
      <c r="K12" s="72" t="e">
        <f>SUM(B12:J12)</f>
        <v>#DIV/0!</v>
      </c>
    </row>
    <row r="13" spans="2:12" s="1" customFormat="1" ht="10.15" customHeight="1" x14ac:dyDescent="0.25">
      <c r="D13" s="12"/>
      <c r="L13" s="13"/>
    </row>
    <row r="14" spans="2:12" s="1" customFormat="1" ht="15" customHeight="1" x14ac:dyDescent="0.25">
      <c r="B14" s="90" t="s">
        <v>30</v>
      </c>
      <c r="C14" s="90"/>
      <c r="D14" s="90"/>
      <c r="E14" s="90"/>
      <c r="F14" s="90"/>
      <c r="H14" s="90" t="s">
        <v>31</v>
      </c>
      <c r="I14" s="90"/>
      <c r="J14" s="90"/>
      <c r="K14" s="90"/>
      <c r="L14" s="13"/>
    </row>
    <row r="15" spans="2:12" s="1" customFormat="1" ht="30" customHeight="1" x14ac:dyDescent="0.25">
      <c r="B15" s="14" t="s">
        <v>32</v>
      </c>
      <c r="C15" s="14" t="s">
        <v>33</v>
      </c>
      <c r="D15" s="14" t="s">
        <v>34</v>
      </c>
      <c r="E15" s="14" t="s">
        <v>35</v>
      </c>
      <c r="F15" s="14" t="s">
        <v>29</v>
      </c>
      <c r="H15" s="14" t="s">
        <v>32</v>
      </c>
      <c r="I15" s="14" t="s">
        <v>33</v>
      </c>
      <c r="J15" s="14" t="s">
        <v>34</v>
      </c>
      <c r="K15" s="14" t="s">
        <v>35</v>
      </c>
    </row>
    <row r="16" spans="2:12" s="1" customFormat="1" x14ac:dyDescent="0.25">
      <c r="B16" s="73">
        <f>ROUND(H16*(F8+K24)*C5,2)</f>
        <v>0</v>
      </c>
      <c r="C16" s="73">
        <f>ROUND((F8+K24)*C5*I16,2)</f>
        <v>0</v>
      </c>
      <c r="D16" s="73">
        <f>ROUND(C7*(F8+K24)*J16,2)</f>
        <v>0</v>
      </c>
      <c r="E16" s="73">
        <f>ROUND(K16*C4*(F8+K24),2)</f>
        <v>0</v>
      </c>
      <c r="F16" s="72">
        <f>SUM(B16:E16)</f>
        <v>0</v>
      </c>
      <c r="H16" s="15">
        <v>0.35</v>
      </c>
      <c r="I16" s="15">
        <v>0.06</v>
      </c>
      <c r="J16" s="15">
        <v>8.8888888888888907E-5</v>
      </c>
      <c r="K16" s="15">
        <v>3.3333333333333299E-6</v>
      </c>
    </row>
    <row r="17" spans="1:13" s="1" customFormat="1" ht="10.15" customHeight="1" x14ac:dyDescent="0.25">
      <c r="B17" s="2"/>
      <c r="C17" s="2"/>
      <c r="D17" s="2"/>
      <c r="E17" s="2"/>
      <c r="F17" s="2"/>
      <c r="G17" s="2"/>
      <c r="H17" s="2"/>
      <c r="I17" s="16"/>
      <c r="J17" s="2"/>
      <c r="K17" s="2"/>
    </row>
    <row r="18" spans="1:13" s="1" customFormat="1" ht="15" customHeight="1" x14ac:dyDescent="0.25">
      <c r="B18" s="88" t="s">
        <v>36</v>
      </c>
      <c r="C18" s="89"/>
      <c r="D18" s="89"/>
      <c r="E18" s="89"/>
      <c r="F18" s="89"/>
      <c r="G18" s="89"/>
      <c r="H18" s="89"/>
      <c r="I18" s="89"/>
      <c r="J18" s="2"/>
      <c r="K18" s="2"/>
    </row>
    <row r="19" spans="1:13" s="1" customFormat="1" ht="30" x14ac:dyDescent="0.25">
      <c r="B19" s="14" t="s">
        <v>37</v>
      </c>
      <c r="C19" s="14" t="s">
        <v>38</v>
      </c>
      <c r="D19" s="14" t="s">
        <v>39</v>
      </c>
      <c r="E19" s="14" t="s">
        <v>40</v>
      </c>
      <c r="F19" s="14" t="s">
        <v>41</v>
      </c>
      <c r="G19" s="14" t="s">
        <v>42</v>
      </c>
      <c r="H19" s="14" t="s">
        <v>43</v>
      </c>
      <c r="I19" s="14" t="s">
        <v>29</v>
      </c>
      <c r="K19" s="2"/>
    </row>
    <row r="20" spans="1:13" s="1" customFormat="1" x14ac:dyDescent="0.25">
      <c r="B20" s="74"/>
      <c r="C20" s="74"/>
      <c r="D20" s="75"/>
      <c r="E20" s="76">
        <f>ROUND((B20+C20)*(D20),2)</f>
        <v>0</v>
      </c>
      <c r="F20" s="77"/>
      <c r="G20" s="77"/>
      <c r="H20" s="77"/>
      <c r="I20" s="72">
        <f>SUM(B20:C20,E20:H20)</f>
        <v>0</v>
      </c>
      <c r="K20" s="2"/>
    </row>
    <row r="21" spans="1:13" s="1" customFormat="1" ht="10.1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 s="1" customFormat="1" x14ac:dyDescent="0.25">
      <c r="B22" s="91" t="s">
        <v>44</v>
      </c>
      <c r="C22" s="91"/>
      <c r="D22" s="91"/>
      <c r="E22" s="91"/>
      <c r="F22" s="2"/>
      <c r="G22" s="91" t="s">
        <v>45</v>
      </c>
      <c r="H22" s="91"/>
      <c r="I22" s="91"/>
      <c r="J22" s="91"/>
      <c r="K22" s="91"/>
      <c r="L22" s="17"/>
    </row>
    <row r="23" spans="1:13" s="1" customFormat="1" ht="45" x14ac:dyDescent="0.25">
      <c r="B23" s="18" t="s">
        <v>46</v>
      </c>
      <c r="C23" s="18" t="s">
        <v>47</v>
      </c>
      <c r="D23" s="18" t="s">
        <v>48</v>
      </c>
      <c r="E23" s="18" t="s">
        <v>49</v>
      </c>
      <c r="F23" s="2"/>
      <c r="G23" s="18" t="s">
        <v>50</v>
      </c>
      <c r="H23" s="18" t="s">
        <v>51</v>
      </c>
      <c r="I23" s="18" t="s">
        <v>52</v>
      </c>
      <c r="J23" s="18" t="s">
        <v>53</v>
      </c>
      <c r="K23" s="14" t="s">
        <v>54</v>
      </c>
      <c r="L23" s="17"/>
    </row>
    <row r="24" spans="1:13" s="1" customFormat="1" x14ac:dyDescent="0.25">
      <c r="B24" s="75"/>
      <c r="C24" s="75"/>
      <c r="D24" s="75"/>
      <c r="E24" s="78">
        <f>SUM(B24:D24)</f>
        <v>0</v>
      </c>
      <c r="F24" s="2"/>
      <c r="G24" s="75"/>
      <c r="H24" s="75"/>
      <c r="I24" s="79"/>
      <c r="J24" s="75"/>
      <c r="K24" s="80"/>
      <c r="L24" s="17"/>
    </row>
    <row r="25" spans="1:13" s="1" customFormat="1" ht="10.1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1:13" s="1" customFormat="1" ht="15" hidden="1" customHeight="1" x14ac:dyDescent="0.25">
      <c r="B26" s="2"/>
      <c r="C26" s="2"/>
      <c r="D26" s="2"/>
      <c r="E26" s="2"/>
      <c r="F26" s="19"/>
      <c r="H26" s="2"/>
      <c r="I26" s="2"/>
      <c r="J26" s="2"/>
      <c r="K26" s="2"/>
      <c r="L26" s="17"/>
      <c r="M26" s="20"/>
    </row>
    <row r="27" spans="1:13" s="1" customFormat="1" ht="15" hidden="1" customHeight="1" x14ac:dyDescent="0.25">
      <c r="H27" s="2"/>
      <c r="I27" s="2"/>
      <c r="J27" s="2"/>
      <c r="K27" s="2"/>
    </row>
    <row r="28" spans="1:13" s="1" customFormat="1" ht="15.75" thickBot="1" x14ac:dyDescent="0.3">
      <c r="B28" s="92" t="s">
        <v>55</v>
      </c>
      <c r="C28" s="92"/>
      <c r="D28" s="92"/>
      <c r="E28" s="92"/>
      <c r="F28" s="92"/>
      <c r="G28" s="2"/>
      <c r="H28" s="2"/>
      <c r="I28" s="2"/>
      <c r="J28" s="2"/>
      <c r="K28" s="2"/>
    </row>
    <row r="29" spans="1:13" s="1" customFormat="1" ht="8.25" customHeight="1" x14ac:dyDescent="0.25">
      <c r="B29" s="21"/>
      <c r="C29" s="21"/>
      <c r="D29" s="21"/>
      <c r="E29" s="21"/>
      <c r="F29" s="22"/>
      <c r="G29" s="2"/>
      <c r="H29" s="2"/>
      <c r="I29" s="2"/>
      <c r="J29" s="2"/>
      <c r="K29" s="2"/>
    </row>
    <row r="30" spans="1:13" s="1" customFormat="1" x14ac:dyDescent="0.25">
      <c r="A30" s="29"/>
      <c r="B30" s="84" t="s">
        <v>56</v>
      </c>
      <c r="C30" s="84"/>
      <c r="D30" s="84"/>
      <c r="E30" s="84"/>
      <c r="F30" s="23" t="e">
        <f>ROUND((K12+I20)*(1+G24)*(1+E24) / (K4*K8),2)</f>
        <v>#DIV/0!</v>
      </c>
      <c r="G30" s="16"/>
      <c r="J30" s="2"/>
      <c r="K30" s="2"/>
    </row>
    <row r="31" spans="1:13" s="1" customFormat="1" ht="10.15" customHeight="1" x14ac:dyDescent="0.25">
      <c r="A31" s="29"/>
      <c r="B31" s="24"/>
      <c r="C31" s="24"/>
      <c r="D31" s="24"/>
      <c r="E31" s="24"/>
      <c r="F31" s="25"/>
      <c r="G31" s="26"/>
      <c r="J31" s="27"/>
      <c r="K31" s="2"/>
    </row>
    <row r="32" spans="1:13" s="1" customFormat="1" ht="15" customHeight="1" x14ac:dyDescent="0.25">
      <c r="A32" s="29"/>
      <c r="B32" s="84" t="s">
        <v>57</v>
      </c>
      <c r="C32" s="84"/>
      <c r="D32" s="84"/>
      <c r="E32" s="84"/>
      <c r="F32" s="23" t="e">
        <f>ROUND(F16*(1+E24)*(1+G24)  / (K4*K8),2)</f>
        <v>#DIV/0!</v>
      </c>
      <c r="G32" s="28"/>
      <c r="H32" s="2"/>
      <c r="I32" s="2"/>
      <c r="J32" s="2"/>
      <c r="K32" s="2"/>
    </row>
    <row r="33" spans="1:11" s="1" customFormat="1" ht="10.15" customHeight="1" x14ac:dyDescent="0.25">
      <c r="A33" s="94"/>
      <c r="B33" s="94"/>
      <c r="C33" s="94"/>
      <c r="D33" s="94"/>
      <c r="E33" s="24"/>
      <c r="F33" s="30"/>
      <c r="G33" s="2"/>
      <c r="H33" s="2"/>
      <c r="I33" s="2"/>
      <c r="J33" s="27"/>
      <c r="K33" s="2"/>
    </row>
    <row r="34" spans="1:11" s="1" customFormat="1" x14ac:dyDescent="0.25">
      <c r="A34" s="29"/>
      <c r="B34" s="84" t="s">
        <v>58</v>
      </c>
      <c r="C34" s="84"/>
      <c r="D34" s="84"/>
      <c r="E34" s="84"/>
      <c r="F34" s="23" t="e">
        <f>ROUND(F30+F32,2)</f>
        <v>#DIV/0!</v>
      </c>
      <c r="G34" s="28"/>
      <c r="H34" s="2"/>
      <c r="I34" s="2"/>
      <c r="J34" s="2"/>
      <c r="K34" s="2"/>
    </row>
    <row r="35" spans="1:11" s="1" customFormat="1" ht="10.15" customHeight="1" x14ac:dyDescent="0.25">
      <c r="B35" s="21"/>
      <c r="C35" s="21"/>
      <c r="D35" s="21"/>
      <c r="E35" s="21"/>
      <c r="F35" s="22"/>
      <c r="G35" s="2"/>
      <c r="H35" s="2"/>
      <c r="I35" s="2"/>
      <c r="J35" s="2"/>
      <c r="K35" s="2"/>
    </row>
    <row r="36" spans="1:11" ht="15.75" hidden="1" customHeight="1" thickBot="1" x14ac:dyDescent="0.3">
      <c r="B36" s="95" t="s">
        <v>59</v>
      </c>
      <c r="C36" s="95"/>
      <c r="D36" s="95"/>
      <c r="E36" s="95"/>
      <c r="F36" s="95"/>
      <c r="J36" s="33"/>
    </row>
    <row r="37" spans="1:11" ht="8.25" hidden="1" customHeight="1" x14ac:dyDescent="0.25">
      <c r="B37" s="34"/>
      <c r="C37" s="34"/>
      <c r="D37" s="34"/>
      <c r="E37" s="34"/>
      <c r="F37" s="22"/>
      <c r="J37" s="33"/>
    </row>
    <row r="38" spans="1:11" ht="15" hidden="1" customHeight="1" x14ac:dyDescent="0.25">
      <c r="B38" s="96" t="s">
        <v>56</v>
      </c>
      <c r="C38" s="96"/>
      <c r="D38" s="96"/>
      <c r="E38" s="96"/>
      <c r="F38" s="35" t="e">
        <f>F30*$K$4</f>
        <v>#DIV/0!</v>
      </c>
      <c r="G38" s="36"/>
      <c r="H38" s="36"/>
      <c r="I38" s="36"/>
      <c r="J38" s="36"/>
      <c r="K38" s="36"/>
    </row>
    <row r="39" spans="1:11" ht="15" hidden="1" customHeight="1" x14ac:dyDescent="0.25">
      <c r="B39" s="24"/>
      <c r="C39" s="24"/>
      <c r="D39" s="24"/>
      <c r="E39" s="24"/>
      <c r="F39" s="30"/>
      <c r="H39" s="37"/>
      <c r="I39" s="37"/>
      <c r="J39" s="37"/>
      <c r="K39" s="37"/>
    </row>
    <row r="40" spans="1:11" ht="15" hidden="1" customHeight="1" x14ac:dyDescent="0.25">
      <c r="B40" s="96" t="s">
        <v>57</v>
      </c>
      <c r="C40" s="96"/>
      <c r="D40" s="96"/>
      <c r="E40" s="96"/>
      <c r="F40" s="38" t="e">
        <f>F32*$K$4</f>
        <v>#DIV/0!</v>
      </c>
      <c r="G40" s="39"/>
      <c r="H40" s="40"/>
      <c r="I40" s="40"/>
    </row>
    <row r="41" spans="1:11" ht="15" hidden="1" customHeight="1" x14ac:dyDescent="0.25">
      <c r="B41" s="24"/>
      <c r="C41" s="24"/>
      <c r="D41" s="24"/>
      <c r="E41" s="24"/>
      <c r="F41" s="30"/>
      <c r="G41" s="2"/>
      <c r="H41" s="2"/>
      <c r="I41" s="2"/>
      <c r="J41" s="2"/>
      <c r="K41" s="2"/>
    </row>
    <row r="42" spans="1:11" ht="15" hidden="1" customHeight="1" x14ac:dyDescent="0.25">
      <c r="B42" s="96" t="s">
        <v>58</v>
      </c>
      <c r="C42" s="96"/>
      <c r="D42" s="96"/>
      <c r="E42" s="96"/>
      <c r="F42" s="35" t="e">
        <f>F38+F40</f>
        <v>#DIV/0!</v>
      </c>
      <c r="G42" s="41"/>
      <c r="H42" s="36"/>
      <c r="I42" s="36"/>
      <c r="J42" s="36"/>
      <c r="K42" s="36"/>
    </row>
    <row r="43" spans="1:11" ht="15" hidden="1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 hidden="1" customHeight="1" thickBot="1" x14ac:dyDescent="0.3">
      <c r="B44" s="95" t="str">
        <f>"CUSTO MENSAL"</f>
        <v>CUSTO MENSAL</v>
      </c>
      <c r="C44" s="95"/>
      <c r="D44" s="95"/>
      <c r="E44" s="95"/>
      <c r="F44" s="95"/>
      <c r="J44" s="33"/>
    </row>
    <row r="45" spans="1:11" ht="8.25" hidden="1" customHeight="1" x14ac:dyDescent="0.25">
      <c r="B45" s="34"/>
      <c r="C45" s="34"/>
      <c r="D45" s="34"/>
      <c r="E45" s="34"/>
      <c r="F45" s="22"/>
      <c r="J45" s="33"/>
    </row>
    <row r="46" spans="1:11" ht="15" hidden="1" customHeight="1" x14ac:dyDescent="0.25">
      <c r="B46" s="97" t="s">
        <v>56</v>
      </c>
      <c r="C46" s="97"/>
      <c r="D46" s="97"/>
      <c r="E46" s="97"/>
      <c r="F46" s="42" t="e">
        <f>F38*$K$8</f>
        <v>#DIV/0!</v>
      </c>
      <c r="G46" s="36"/>
      <c r="H46" s="36"/>
      <c r="I46" s="36"/>
      <c r="J46" s="36"/>
      <c r="K46" s="36"/>
    </row>
    <row r="47" spans="1:11" ht="15" hidden="1" customHeight="1" x14ac:dyDescent="0.25">
      <c r="B47" s="24"/>
      <c r="C47" s="24"/>
      <c r="D47" s="24"/>
      <c r="E47" s="24"/>
      <c r="F47" s="30"/>
      <c r="H47" s="37"/>
      <c r="I47" s="37"/>
      <c r="J47" s="37"/>
      <c r="K47" s="37"/>
    </row>
    <row r="48" spans="1:11" ht="15" hidden="1" customHeight="1" x14ac:dyDescent="0.25">
      <c r="B48" s="97" t="s">
        <v>57</v>
      </c>
      <c r="C48" s="97"/>
      <c r="D48" s="97"/>
      <c r="E48" s="97"/>
      <c r="F48" s="43" t="e">
        <f>F40*$K$8</f>
        <v>#DIV/0!</v>
      </c>
      <c r="G48" s="39"/>
      <c r="H48" s="40"/>
      <c r="I48" s="40"/>
    </row>
    <row r="49" spans="1:11" ht="15" hidden="1" customHeight="1" x14ac:dyDescent="0.25">
      <c r="B49" s="24"/>
      <c r="C49" s="24"/>
      <c r="D49" s="24"/>
      <c r="E49" s="24"/>
      <c r="F49" s="30"/>
      <c r="G49" s="2"/>
      <c r="H49" s="2"/>
      <c r="I49" s="2"/>
      <c r="J49" s="2"/>
      <c r="K49" s="2"/>
    </row>
    <row r="50" spans="1:11" ht="15" hidden="1" customHeight="1" x14ac:dyDescent="0.25">
      <c r="B50" s="97" t="s">
        <v>58</v>
      </c>
      <c r="C50" s="97"/>
      <c r="D50" s="97"/>
      <c r="E50" s="97"/>
      <c r="F50" s="42" t="e">
        <f>F46+F48</f>
        <v>#DIV/0!</v>
      </c>
      <c r="G50" s="36"/>
      <c r="H50" s="27"/>
      <c r="I50" s="36"/>
      <c r="J50" s="36"/>
      <c r="K50" s="36"/>
    </row>
    <row r="51" spans="1:11" ht="15" hidden="1" customHeight="1" x14ac:dyDescent="0.25">
      <c r="B51" s="34"/>
      <c r="C51" s="34"/>
      <c r="D51" s="34"/>
      <c r="E51" s="34"/>
      <c r="F51" s="22"/>
      <c r="H51" s="37"/>
      <c r="I51" s="37"/>
      <c r="J51" s="37"/>
      <c r="K51" s="37"/>
    </row>
    <row r="52" spans="1:11" ht="15.75" hidden="1" customHeight="1" thickBot="1" x14ac:dyDescent="0.3">
      <c r="B52" s="95" t="str">
        <f>"CUSTO ANUAL* (" &amp; $K$7 &amp; " DIAS LETIVOS)"</f>
        <v>CUSTO ANUAL* (205 DIAS LETIVOS)</v>
      </c>
      <c r="C52" s="95"/>
      <c r="D52" s="95"/>
      <c r="E52" s="95"/>
      <c r="F52" s="95"/>
      <c r="J52" s="33"/>
    </row>
    <row r="53" spans="1:11" ht="8.25" hidden="1" customHeight="1" x14ac:dyDescent="0.25">
      <c r="B53" s="34"/>
      <c r="C53" s="34"/>
      <c r="D53" s="34"/>
      <c r="E53" s="34"/>
      <c r="F53" s="22"/>
      <c r="J53" s="33"/>
    </row>
    <row r="54" spans="1:11" ht="15" hidden="1" customHeight="1" x14ac:dyDescent="0.25">
      <c r="B54" s="93" t="s">
        <v>56</v>
      </c>
      <c r="C54" s="93"/>
      <c r="D54" s="93"/>
      <c r="E54" s="93"/>
      <c r="F54" s="44" t="e">
        <f>F30*$K$4*$K$7</f>
        <v>#DIV/0!</v>
      </c>
      <c r="G54" s="39"/>
      <c r="H54" s="40"/>
      <c r="I54" s="40"/>
    </row>
    <row r="55" spans="1:11" ht="15" hidden="1" customHeight="1" x14ac:dyDescent="0.25">
      <c r="B55" s="24"/>
      <c r="C55" s="24"/>
      <c r="D55" s="24"/>
      <c r="E55" s="24"/>
      <c r="F55" s="30"/>
      <c r="H55" s="37"/>
      <c r="I55" s="37"/>
      <c r="J55" s="37"/>
      <c r="K55" s="37"/>
    </row>
    <row r="56" spans="1:11" ht="15" hidden="1" customHeight="1" x14ac:dyDescent="0.25">
      <c r="B56" s="93" t="s">
        <v>57</v>
      </c>
      <c r="C56" s="93"/>
      <c r="D56" s="93"/>
      <c r="E56" s="93"/>
      <c r="F56" s="44" t="e">
        <f>F32*$K$4*$K$7</f>
        <v>#DIV/0!</v>
      </c>
      <c r="G56" s="39"/>
      <c r="H56" s="40"/>
      <c r="I56" s="40"/>
    </row>
    <row r="57" spans="1:11" ht="15" hidden="1" customHeight="1" x14ac:dyDescent="0.25">
      <c r="B57" s="24"/>
      <c r="C57" s="24"/>
      <c r="D57" s="24"/>
      <c r="E57" s="24"/>
      <c r="F57" s="30"/>
      <c r="H57" s="37"/>
      <c r="I57" s="37"/>
      <c r="J57" s="37"/>
      <c r="K57" s="37"/>
    </row>
    <row r="58" spans="1:11" ht="15" hidden="1" customHeight="1" x14ac:dyDescent="0.25">
      <c r="B58" s="93" t="s">
        <v>58</v>
      </c>
      <c r="C58" s="93"/>
      <c r="D58" s="93"/>
      <c r="E58" s="93"/>
      <c r="F58" s="44" t="e">
        <f>F54+F56</f>
        <v>#DIV/0!</v>
      </c>
      <c r="G58" s="39"/>
      <c r="H58" s="40"/>
      <c r="I58" s="40"/>
    </row>
    <row r="59" spans="1:11" ht="15" hidden="1" customHeight="1" x14ac:dyDescent="0.25">
      <c r="F59" s="45"/>
    </row>
    <row r="60" spans="1:11" s="46" customFormat="1" ht="15.75" thickBot="1" x14ac:dyDescent="0.3">
      <c r="A60" s="31"/>
      <c r="B60" s="47" t="s">
        <v>60</v>
      </c>
      <c r="C60" s="47"/>
      <c r="D60" s="47"/>
      <c r="E60" s="47"/>
      <c r="F60" s="47"/>
      <c r="G60" s="47"/>
      <c r="H60" s="47"/>
      <c r="I60" s="47"/>
      <c r="J60" s="47"/>
      <c r="K60" s="81"/>
    </row>
    <row r="61" spans="1:11" s="46" customFormat="1" x14ac:dyDescent="0.25">
      <c r="A61" s="1"/>
      <c r="B61" s="50" t="s">
        <v>61</v>
      </c>
      <c r="C61" s="82" t="s">
        <v>120</v>
      </c>
      <c r="D61" s="32"/>
      <c r="E61" s="32"/>
      <c r="F61" s="32"/>
      <c r="G61" s="32"/>
      <c r="H61" s="32"/>
      <c r="I61" s="32"/>
      <c r="J61" s="32"/>
      <c r="K61" s="32"/>
    </row>
    <row r="62" spans="1:11" s="46" customFormat="1" x14ac:dyDescent="0.25">
      <c r="A62" s="1"/>
      <c r="B62" s="50" t="s">
        <v>62</v>
      </c>
      <c r="C62" s="82" t="s">
        <v>120</v>
      </c>
      <c r="D62" s="32"/>
      <c r="E62" s="32"/>
      <c r="F62" s="32"/>
      <c r="G62" s="32"/>
      <c r="H62" s="32"/>
      <c r="I62" s="32"/>
      <c r="J62" s="32"/>
      <c r="K62" s="32"/>
    </row>
    <row r="63" spans="1:11" s="46" customFormat="1" x14ac:dyDescent="0.25">
      <c r="A63" s="1"/>
      <c r="B63" s="50" t="s">
        <v>63</v>
      </c>
      <c r="C63" s="82" t="s">
        <v>120</v>
      </c>
      <c r="D63" s="32"/>
      <c r="E63" s="32"/>
      <c r="F63" s="32"/>
      <c r="G63" s="32"/>
      <c r="H63" s="32"/>
      <c r="I63" s="32"/>
      <c r="J63" s="32"/>
      <c r="K63" s="32"/>
    </row>
    <row r="64" spans="1:11" s="46" customFormat="1" x14ac:dyDescent="0.25">
      <c r="A64" s="1"/>
      <c r="B64" s="50" t="s">
        <v>64</v>
      </c>
      <c r="C64" s="82" t="s">
        <v>120</v>
      </c>
      <c r="D64" s="32"/>
      <c r="E64" s="32"/>
      <c r="F64" s="32"/>
      <c r="G64" s="32"/>
      <c r="H64" s="32"/>
      <c r="I64" s="32"/>
      <c r="J64" s="32"/>
      <c r="K64" s="32"/>
    </row>
    <row r="65" spans="1:11" s="46" customFormat="1" x14ac:dyDescent="0.25">
      <c r="A65" s="49"/>
      <c r="B65" s="50" t="s">
        <v>65</v>
      </c>
      <c r="C65" s="101" t="s">
        <v>66</v>
      </c>
      <c r="D65" s="101"/>
      <c r="E65" s="101"/>
      <c r="F65" s="101"/>
      <c r="G65" s="101"/>
      <c r="H65" s="101"/>
      <c r="I65" s="101"/>
      <c r="J65" s="101"/>
      <c r="K65" s="101"/>
    </row>
    <row r="66" spans="1:11" s="46" customFormat="1" x14ac:dyDescent="0.25">
      <c r="A66" s="49"/>
      <c r="B66" s="50" t="s">
        <v>67</v>
      </c>
      <c r="C66" s="52">
        <f>J24</f>
        <v>0</v>
      </c>
      <c r="D66" s="51"/>
      <c r="E66" s="51"/>
      <c r="F66" s="51"/>
      <c r="G66" s="51"/>
      <c r="H66" s="51"/>
      <c r="I66" s="51"/>
      <c r="J66" s="51"/>
      <c r="K66" s="51"/>
    </row>
    <row r="67" spans="1:11" s="46" customFormat="1" x14ac:dyDescent="0.25">
      <c r="A67" s="49"/>
      <c r="B67" s="50" t="s">
        <v>68</v>
      </c>
      <c r="C67" s="101" t="s">
        <v>69</v>
      </c>
      <c r="D67" s="101"/>
      <c r="E67" s="101"/>
      <c r="F67" s="101"/>
      <c r="G67" s="101"/>
      <c r="H67" s="101"/>
      <c r="I67" s="101"/>
      <c r="J67" s="101"/>
      <c r="K67" s="101"/>
    </row>
    <row r="68" spans="1:11" s="46" customFormat="1" x14ac:dyDescent="0.25">
      <c r="A68" s="49"/>
      <c r="B68" s="50" t="s">
        <v>70</v>
      </c>
      <c r="C68" s="98" t="s">
        <v>71</v>
      </c>
      <c r="D68" s="98"/>
      <c r="E68" s="98"/>
      <c r="F68" s="98"/>
      <c r="G68" s="98"/>
      <c r="H68" s="98"/>
      <c r="I68" s="98"/>
      <c r="J68" s="98"/>
      <c r="K68" s="51"/>
    </row>
    <row r="69" spans="1:11" s="46" customFormat="1" x14ac:dyDescent="0.25">
      <c r="A69" s="49"/>
      <c r="B69" s="50" t="s">
        <v>72</v>
      </c>
      <c r="C69" s="98" t="s">
        <v>73</v>
      </c>
      <c r="D69" s="98"/>
      <c r="E69" s="98"/>
      <c r="F69" s="98"/>
      <c r="G69" s="98"/>
      <c r="H69" s="98"/>
      <c r="I69" s="98"/>
      <c r="J69" s="98"/>
      <c r="K69" s="51"/>
    </row>
    <row r="70" spans="1:11" s="46" customFormat="1" x14ac:dyDescent="0.25">
      <c r="A70" s="49"/>
      <c r="B70" s="50" t="s">
        <v>74</v>
      </c>
      <c r="C70" s="53" t="s">
        <v>75</v>
      </c>
      <c r="D70" s="51"/>
      <c r="E70" s="51"/>
      <c r="F70" s="51"/>
      <c r="G70" s="51"/>
      <c r="H70" s="51"/>
      <c r="I70" s="51"/>
      <c r="J70" s="51"/>
      <c r="K70" s="51"/>
    </row>
    <row r="71" spans="1:11" s="46" customFormat="1" ht="32.25" customHeight="1" x14ac:dyDescent="0.25">
      <c r="A71" s="49"/>
      <c r="B71" s="50" t="s">
        <v>76</v>
      </c>
      <c r="C71" s="98" t="s">
        <v>77</v>
      </c>
      <c r="D71" s="98"/>
      <c r="E71" s="98"/>
      <c r="F71" s="98"/>
      <c r="G71" s="98"/>
      <c r="H71" s="98"/>
      <c r="I71" s="98"/>
      <c r="J71" s="98"/>
      <c r="K71" s="98"/>
    </row>
    <row r="72" spans="1:11" s="46" customFormat="1" x14ac:dyDescent="0.25">
      <c r="A72" s="49"/>
      <c r="B72" s="50" t="s">
        <v>78</v>
      </c>
      <c r="C72" s="53" t="s">
        <v>79</v>
      </c>
      <c r="D72" s="51"/>
      <c r="E72" s="51"/>
      <c r="F72" s="51"/>
      <c r="G72" s="51"/>
      <c r="H72" s="51"/>
      <c r="I72" s="51"/>
      <c r="J72" s="51"/>
      <c r="K72" s="51"/>
    </row>
    <row r="73" spans="1:11" s="46" customFormat="1" ht="15" customHeight="1" x14ac:dyDescent="0.25">
      <c r="A73" s="49"/>
      <c r="B73" s="50" t="s">
        <v>80</v>
      </c>
      <c r="C73" s="46" t="s">
        <v>81</v>
      </c>
      <c r="H73" s="54"/>
      <c r="I73" s="54"/>
      <c r="J73" s="54"/>
      <c r="K73" s="51"/>
    </row>
    <row r="74" spans="1:11" s="46" customFormat="1" ht="15" customHeight="1" thickBot="1" x14ac:dyDescent="0.3">
      <c r="A74" s="49"/>
      <c r="B74" s="55" t="s">
        <v>82</v>
      </c>
      <c r="C74" s="56" t="s">
        <v>83</v>
      </c>
      <c r="D74" s="56"/>
      <c r="E74" s="56"/>
      <c r="F74" s="56"/>
      <c r="G74" s="56"/>
      <c r="H74" s="57"/>
      <c r="I74" s="57"/>
      <c r="J74" s="57"/>
      <c r="K74" s="48"/>
    </row>
    <row r="75" spans="1:11" s="46" customFormat="1" ht="45" customHeight="1" x14ac:dyDescent="0.25">
      <c r="A75" s="49"/>
      <c r="B75" s="58" t="s">
        <v>84</v>
      </c>
      <c r="C75" s="99" t="s">
        <v>85</v>
      </c>
      <c r="D75" s="99"/>
      <c r="E75" s="99"/>
      <c r="F75" s="99"/>
      <c r="G75" s="99"/>
      <c r="H75" s="99"/>
      <c r="I75" s="99"/>
      <c r="J75" s="99"/>
      <c r="K75" s="59"/>
    </row>
    <row r="76" spans="1:11" s="46" customFormat="1" ht="30" x14ac:dyDescent="0.25">
      <c r="A76" s="49"/>
      <c r="B76" s="58" t="s">
        <v>86</v>
      </c>
      <c r="C76" s="99" t="s">
        <v>87</v>
      </c>
      <c r="D76" s="99"/>
      <c r="E76" s="99"/>
      <c r="F76" s="99"/>
      <c r="G76" s="99"/>
      <c r="H76" s="99"/>
      <c r="I76" s="99"/>
      <c r="J76" s="99"/>
      <c r="K76" s="99"/>
    </row>
    <row r="77" spans="1:11" s="46" customFormat="1" ht="15" customHeight="1" thickBot="1" x14ac:dyDescent="0.3">
      <c r="A77" s="49"/>
      <c r="B77" s="55" t="s">
        <v>12</v>
      </c>
      <c r="C77" s="56" t="s">
        <v>88</v>
      </c>
      <c r="D77" s="57"/>
      <c r="E77" s="57"/>
      <c r="F77" s="57"/>
      <c r="G77" s="57"/>
      <c r="H77" s="57"/>
      <c r="I77" s="57"/>
      <c r="J77" s="57"/>
      <c r="K77" s="48"/>
    </row>
    <row r="78" spans="1:11" s="46" customFormat="1" x14ac:dyDescent="0.25">
      <c r="A78" s="49"/>
      <c r="B78" s="50" t="s">
        <v>89</v>
      </c>
      <c r="C78" s="46" t="s">
        <v>90</v>
      </c>
      <c r="D78" s="51"/>
      <c r="E78" s="51"/>
      <c r="F78" s="51"/>
      <c r="G78" s="51"/>
      <c r="H78" s="51"/>
      <c r="I78" s="51"/>
      <c r="J78" s="51"/>
      <c r="K78" s="51"/>
    </row>
    <row r="79" spans="1:11" s="46" customFormat="1" ht="15" customHeight="1" x14ac:dyDescent="0.25">
      <c r="A79" s="49"/>
      <c r="B79" s="50" t="s">
        <v>91</v>
      </c>
      <c r="C79" s="46" t="s">
        <v>90</v>
      </c>
      <c r="D79" s="54"/>
      <c r="E79" s="54"/>
      <c r="F79" s="54"/>
      <c r="G79" s="54"/>
      <c r="H79" s="54"/>
      <c r="I79" s="54"/>
      <c r="J79" s="54"/>
      <c r="K79" s="51"/>
    </row>
    <row r="80" spans="1:11" s="46" customFormat="1" ht="15" customHeight="1" x14ac:dyDescent="0.25">
      <c r="A80" s="49"/>
      <c r="B80" s="50" t="s">
        <v>92</v>
      </c>
      <c r="C80" s="46" t="s">
        <v>90</v>
      </c>
      <c r="D80" s="54"/>
      <c r="E80" s="54"/>
      <c r="F80" s="54"/>
      <c r="G80" s="54"/>
      <c r="H80" s="54"/>
      <c r="I80" s="54"/>
      <c r="J80" s="54"/>
      <c r="K80" s="51"/>
    </row>
    <row r="81" spans="1:11" s="46" customFormat="1" ht="15" customHeight="1" x14ac:dyDescent="0.25">
      <c r="A81" s="49"/>
      <c r="B81" s="50" t="s">
        <v>93</v>
      </c>
      <c r="C81" s="46" t="s">
        <v>90</v>
      </c>
      <c r="D81" s="54"/>
      <c r="E81" s="54"/>
      <c r="F81" s="54"/>
      <c r="G81" s="54"/>
      <c r="H81" s="54"/>
      <c r="I81" s="54"/>
      <c r="J81" s="54"/>
      <c r="K81" s="51"/>
    </row>
    <row r="82" spans="1:11" s="46" customFormat="1" ht="15" customHeight="1" x14ac:dyDescent="0.25">
      <c r="A82" s="49"/>
      <c r="B82" s="50" t="s">
        <v>94</v>
      </c>
      <c r="C82" s="46" t="s">
        <v>90</v>
      </c>
      <c r="D82" s="54"/>
      <c r="E82" s="54"/>
      <c r="F82" s="54"/>
      <c r="G82" s="54"/>
      <c r="H82" s="54"/>
      <c r="I82" s="54"/>
      <c r="J82" s="54"/>
      <c r="K82" s="51"/>
    </row>
    <row r="83" spans="1:11" s="46" customFormat="1" ht="15" customHeight="1" thickBot="1" x14ac:dyDescent="0.3">
      <c r="A83" s="49"/>
      <c r="B83" s="55" t="s">
        <v>95</v>
      </c>
      <c r="C83" s="60" t="str">
        <f>IF(D20="","% do valor do salário motorista e monitor. Valor apurado por estudo da Universidade Federal de Minas Gerais - UFMG.",D20*100&amp;"% do valor do salário motorista e monitor. Valor apurado por estudo da Universidade Federal de Minas Gerais - UFMG.")</f>
        <v>% do valor do salário motorista e monitor. Valor apurado por estudo da Universidade Federal de Minas Gerais - UFMG.</v>
      </c>
      <c r="D83" s="48"/>
      <c r="E83" s="48"/>
      <c r="F83" s="48"/>
      <c r="G83" s="48"/>
      <c r="H83" s="48"/>
      <c r="I83" s="48"/>
      <c r="J83" s="48"/>
      <c r="K83" s="48"/>
    </row>
    <row r="84" spans="1:11" s="46" customFormat="1" x14ac:dyDescent="0.25">
      <c r="A84" s="49"/>
      <c r="B84" s="50" t="s">
        <v>96</v>
      </c>
      <c r="C84" s="53" t="s">
        <v>97</v>
      </c>
      <c r="D84" s="51"/>
      <c r="E84" s="51"/>
      <c r="F84" s="51"/>
      <c r="G84" s="51"/>
      <c r="H84" s="51"/>
      <c r="I84" s="51"/>
      <c r="J84" s="51"/>
      <c r="K84" s="51"/>
    </row>
    <row r="85" spans="1:11" s="46" customFormat="1" x14ac:dyDescent="0.25">
      <c r="A85" s="49"/>
      <c r="B85" s="50" t="s">
        <v>98</v>
      </c>
      <c r="C85" s="46" t="s">
        <v>99</v>
      </c>
      <c r="D85" s="51"/>
      <c r="E85" s="51"/>
      <c r="F85" s="51"/>
      <c r="G85" s="51"/>
      <c r="H85" s="51"/>
      <c r="I85" s="51"/>
      <c r="J85" s="51"/>
    </row>
    <row r="86" spans="1:11" s="46" customFormat="1" x14ac:dyDescent="0.25">
      <c r="A86" s="49"/>
      <c r="B86" s="50" t="s">
        <v>100</v>
      </c>
      <c r="C86" s="46" t="s">
        <v>101</v>
      </c>
      <c r="D86" s="51"/>
      <c r="E86" s="51"/>
      <c r="F86" s="51"/>
      <c r="G86" s="51"/>
      <c r="H86" s="51"/>
      <c r="I86" s="51"/>
      <c r="J86" s="51"/>
    </row>
    <row r="87" spans="1:11" s="46" customFormat="1" x14ac:dyDescent="0.25">
      <c r="A87" s="49"/>
      <c r="B87" s="50" t="s">
        <v>102</v>
      </c>
      <c r="C87" s="46" t="s">
        <v>103</v>
      </c>
      <c r="D87" s="51"/>
      <c r="E87" s="51"/>
      <c r="F87" s="51"/>
      <c r="G87" s="51"/>
      <c r="H87" s="51"/>
      <c r="I87" s="51"/>
      <c r="J87" s="51"/>
    </row>
    <row r="88" spans="1:11" s="46" customFormat="1" ht="15.75" thickBot="1" x14ac:dyDescent="0.3">
      <c r="A88" s="49"/>
      <c r="B88" s="55" t="s">
        <v>104</v>
      </c>
      <c r="C88" s="56" t="s">
        <v>105</v>
      </c>
      <c r="D88" s="48"/>
      <c r="E88" s="48"/>
      <c r="F88" s="48"/>
      <c r="G88" s="48"/>
      <c r="H88" s="48"/>
      <c r="I88" s="48"/>
      <c r="J88" s="48"/>
      <c r="K88" s="56"/>
    </row>
    <row r="89" spans="1:11" s="46" customFormat="1" x14ac:dyDescent="0.25">
      <c r="A89" s="49"/>
      <c r="B89" s="58" t="s">
        <v>106</v>
      </c>
      <c r="C89" s="100" t="str">
        <f>G24*100&amp;"% do total das despesas."</f>
        <v>0% do total das despesas.</v>
      </c>
      <c r="D89" s="100"/>
      <c r="E89" s="100"/>
      <c r="F89" s="100"/>
      <c r="G89" s="100"/>
      <c r="H89" s="100"/>
      <c r="I89" s="100"/>
      <c r="J89" s="100"/>
      <c r="K89" s="100"/>
    </row>
    <row r="90" spans="1:11" s="46" customFormat="1" ht="14.25" customHeight="1" thickBot="1" x14ac:dyDescent="0.3">
      <c r="A90" s="49"/>
      <c r="B90" s="55" t="s">
        <v>107</v>
      </c>
      <c r="C90" s="61" t="s">
        <v>108</v>
      </c>
      <c r="D90" s="48"/>
      <c r="E90" s="48"/>
      <c r="F90" s="48"/>
      <c r="G90" s="48"/>
      <c r="H90" s="48"/>
      <c r="I90" s="48"/>
      <c r="J90" s="48"/>
      <c r="K90" s="56"/>
    </row>
    <row r="91" spans="1:11" s="46" customFormat="1" x14ac:dyDescent="0.25">
      <c r="A91" s="49"/>
      <c r="B91" s="50" t="s">
        <v>109</v>
      </c>
      <c r="C91" s="46" t="str">
        <f>B24*100 &amp; "% referente ao Programa de Integração Social - PIS."</f>
        <v>0% referente ao Programa de Integração Social - PIS.</v>
      </c>
      <c r="D91" s="51"/>
      <c r="E91" s="51"/>
      <c r="F91" s="51"/>
      <c r="G91" s="51"/>
      <c r="H91" s="51"/>
      <c r="I91" s="51"/>
      <c r="J91" s="51"/>
    </row>
    <row r="92" spans="1:11" s="46" customFormat="1" x14ac:dyDescent="0.25">
      <c r="A92" s="49"/>
      <c r="B92" s="50" t="s">
        <v>110</v>
      </c>
      <c r="C92" s="46" t="str">
        <f>C24*100 &amp; "% referente a Contribuição para o Financiamento da Seguridade Social - COFINS."</f>
        <v>0% referente a Contribuição para o Financiamento da Seguridade Social - COFINS.</v>
      </c>
      <c r="D92" s="51"/>
      <c r="E92" s="51"/>
      <c r="F92" s="51"/>
      <c r="G92" s="51"/>
      <c r="H92" s="51"/>
      <c r="I92" s="51"/>
      <c r="J92" s="51"/>
    </row>
    <row r="93" spans="1:11" s="46" customFormat="1" x14ac:dyDescent="0.25">
      <c r="A93" s="49"/>
      <c r="B93" s="50" t="s">
        <v>111</v>
      </c>
      <c r="C93" s="46" t="str">
        <f>D24*100 &amp; "% referente ao Imposto Sobre Serviço - ISS. O valor do ISS varia de acordo com o município."</f>
        <v>0% referente ao Imposto Sobre Serviço - ISS. O valor do ISS varia de acordo com o município.</v>
      </c>
      <c r="D93" s="51"/>
      <c r="E93" s="51"/>
      <c r="F93" s="51"/>
      <c r="G93" s="51"/>
      <c r="H93" s="51"/>
      <c r="I93" s="51"/>
      <c r="J93" s="51"/>
    </row>
    <row r="94" spans="1:11" s="46" customFormat="1" ht="14.25" customHeight="1" thickBot="1" x14ac:dyDescent="0.3">
      <c r="A94" s="49"/>
      <c r="B94" s="55" t="s">
        <v>112</v>
      </c>
      <c r="C94" s="61" t="s">
        <v>113</v>
      </c>
      <c r="D94" s="48"/>
      <c r="E94" s="48"/>
      <c r="F94" s="48"/>
      <c r="G94" s="48"/>
      <c r="H94" s="48"/>
      <c r="I94" s="48"/>
      <c r="J94" s="48"/>
      <c r="K94" s="56"/>
    </row>
    <row r="95" spans="1:11" s="46" customFormat="1" x14ac:dyDescent="0.25">
      <c r="A95" s="49"/>
      <c r="B95" s="50" t="s">
        <v>114</v>
      </c>
      <c r="C95" s="62" t="s">
        <v>115</v>
      </c>
      <c r="F95" s="51"/>
      <c r="G95" s="51"/>
      <c r="H95" s="51"/>
      <c r="I95" s="51"/>
      <c r="J95" s="51"/>
    </row>
    <row r="96" spans="1:11" s="46" customFormat="1" x14ac:dyDescent="0.25">
      <c r="A96" s="49"/>
      <c r="B96" s="50" t="s">
        <v>116</v>
      </c>
      <c r="C96" s="62" t="s">
        <v>117</v>
      </c>
      <c r="D96" s="51"/>
      <c r="E96" s="51"/>
      <c r="F96" s="51"/>
      <c r="G96" s="51"/>
      <c r="H96" s="51"/>
      <c r="I96" s="51"/>
      <c r="J96" s="51"/>
    </row>
    <row r="97" spans="1:11" s="46" customFormat="1" ht="15" customHeight="1" thickBot="1" x14ac:dyDescent="0.3">
      <c r="A97" s="49"/>
      <c r="B97" s="55" t="s">
        <v>118</v>
      </c>
      <c r="C97" s="56" t="s">
        <v>119</v>
      </c>
      <c r="D97" s="57"/>
      <c r="E97" s="57"/>
      <c r="F97" s="57"/>
      <c r="G97" s="57"/>
      <c r="H97" s="57"/>
      <c r="I97" s="57"/>
      <c r="J97" s="57"/>
      <c r="K97" s="56"/>
    </row>
  </sheetData>
  <protectedRanges>
    <protectedRange sqref="F5:F7" name="Dados de Entrada 3_2_1"/>
    <protectedRange sqref="C8" name="Dados de Entrada_5_1_1"/>
    <protectedRange sqref="D8" name="Dados de Entrada_5_2"/>
    <protectedRange sqref="I16:K16" name="Dados de Entrada_4_1"/>
  </protectedRanges>
  <mergeCells count="34">
    <mergeCell ref="C71:K71"/>
    <mergeCell ref="C75:J75"/>
    <mergeCell ref="C76:K76"/>
    <mergeCell ref="C89:K89"/>
    <mergeCell ref="B56:E56"/>
    <mergeCell ref="B58:E58"/>
    <mergeCell ref="C65:K65"/>
    <mergeCell ref="C67:K67"/>
    <mergeCell ref="C68:J68"/>
    <mergeCell ref="C69:J69"/>
    <mergeCell ref="B54:E54"/>
    <mergeCell ref="A33:D33"/>
    <mergeCell ref="B34:E34"/>
    <mergeCell ref="B36:F36"/>
    <mergeCell ref="B38:E38"/>
    <mergeCell ref="B40:E40"/>
    <mergeCell ref="B42:E42"/>
    <mergeCell ref="B44:F44"/>
    <mergeCell ref="B46:E46"/>
    <mergeCell ref="B48:E48"/>
    <mergeCell ref="B50:E50"/>
    <mergeCell ref="B52:F52"/>
    <mergeCell ref="B32:E32"/>
    <mergeCell ref="B1:K1"/>
    <mergeCell ref="E3:H3"/>
    <mergeCell ref="G8:H8"/>
    <mergeCell ref="B10:K10"/>
    <mergeCell ref="B14:F14"/>
    <mergeCell ref="H14:K14"/>
    <mergeCell ref="B18:I18"/>
    <mergeCell ref="B22:E22"/>
    <mergeCell ref="G22:K22"/>
    <mergeCell ref="B28:F28"/>
    <mergeCell ref="B30:E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3" orientation="portrait" r:id="rId1"/>
  <headerFooter>
    <oddHeader>&amp;R&amp;D</oddHeader>
    <oddFooter>&amp;C&amp;F&amp;RPágina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44 passageiros</vt:lpstr>
      <vt:lpstr>'44 passageiros'!Area_de_impressao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SEDU</cp:lastModifiedBy>
  <dcterms:created xsi:type="dcterms:W3CDTF">2020-08-05T17:25:25Z</dcterms:created>
  <dcterms:modified xsi:type="dcterms:W3CDTF">2020-08-05T17:41:57Z</dcterms:modified>
</cp:coreProperties>
</file>