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Q:\EPPC\9 - ELABORAÇÃO DE PCA\PCA 2026\PCA 2026-SITE\ARQUIVOS AUXILIARES\PCA Sedu 2026-V10-31.08.2026\"/>
    </mc:Choice>
  </mc:AlternateContent>
  <xr:revisionPtr revIDLastSave="0" documentId="8_{C4BFE421-3DA8-4C9C-849D-68D24876CA2D}" xr6:coauthVersionLast="47" xr6:coauthVersionMax="47" xr10:uidLastSave="{00000000-0000-0000-0000-000000000000}"/>
  <bookViews>
    <workbookView xWindow="28680" yWindow="-120" windowWidth="29040" windowHeight="15720" xr2:uid="{00000000-000D-0000-FFFF-FFFF00000000}"/>
  </bookViews>
  <sheets>
    <sheet name="PCA2026-Nova-V10" sheetId="1" r:id="rId1"/>
    <sheet name="PCA2026-AND-V10" sheetId="2" r:id="rId2"/>
    <sheet name="PCA2026-PROR-V10" sheetId="3" r:id="rId3"/>
    <sheet name="PCA2026-Desc-V10" sheetId="4" r:id="rId4"/>
  </sheets>
  <definedNames>
    <definedName name="_xlnm._FilterDatabase" localSheetId="1" hidden="1">'PCA2026-AND-V10'!$A$3:$Q$185</definedName>
    <definedName name="_xlnm._FilterDatabase" localSheetId="0" hidden="1">'PCA2026-Nova-V10'!$A$4:$S$418</definedName>
    <definedName name="_xlnm._FilterDatabase" localSheetId="2" hidden="1">'PCA2026-PROR-V10'!$A$3:$R$41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4" i="4" l="1"/>
  <c r="N64" i="4" s="1"/>
  <c r="I62" i="4"/>
  <c r="N62" i="4" s="1"/>
  <c r="N60" i="4"/>
  <c r="N59" i="4"/>
  <c r="I46" i="4"/>
  <c r="N46" i="4" s="1"/>
  <c r="I43" i="4"/>
  <c r="N43" i="4" s="1"/>
  <c r="O42" i="4"/>
  <c r="N41" i="4"/>
  <c r="N40" i="4"/>
  <c r="N31" i="4"/>
  <c r="N28" i="4"/>
  <c r="I28" i="4"/>
  <c r="O22" i="4"/>
  <c r="I20" i="4"/>
  <c r="N20" i="4" s="1"/>
  <c r="I18" i="4"/>
  <c r="N18" i="4" s="1"/>
  <c r="I13" i="4"/>
  <c r="N13" i="4" s="1"/>
  <c r="I12" i="4"/>
  <c r="I68" i="4" s="1"/>
  <c r="P41" i="3"/>
  <c r="O41" i="3"/>
  <c r="J41" i="3"/>
  <c r="I41" i="3"/>
  <c r="N184" i="2"/>
  <c r="I184" i="2"/>
  <c r="N183" i="2"/>
  <c r="I183" i="2"/>
  <c r="N160" i="2"/>
  <c r="I160" i="2"/>
  <c r="N159" i="2"/>
  <c r="I159" i="2"/>
  <c r="N153" i="2"/>
  <c r="N150" i="2"/>
  <c r="I150" i="2"/>
  <c r="N97" i="2"/>
  <c r="I97" i="2"/>
  <c r="N94" i="2"/>
  <c r="I94" i="2"/>
  <c r="H94" i="2"/>
  <c r="N77" i="2"/>
  <c r="I77" i="2"/>
  <c r="H77" i="2"/>
  <c r="O65" i="2"/>
  <c r="I65" i="2"/>
  <c r="O64" i="2"/>
  <c r="I64" i="2"/>
  <c r="N61" i="2"/>
  <c r="I61" i="2"/>
  <c r="N60" i="2"/>
  <c r="I60" i="2"/>
  <c r="N57" i="2"/>
  <c r="I57" i="2"/>
  <c r="N54" i="2"/>
  <c r="I54" i="2"/>
  <c r="N53" i="2"/>
  <c r="I53" i="2"/>
  <c r="N50" i="2"/>
  <c r="I50" i="2"/>
  <c r="N46" i="2"/>
  <c r="I46" i="2"/>
  <c r="N42" i="2"/>
  <c r="I42" i="2"/>
  <c r="N41" i="2"/>
  <c r="I41" i="2"/>
  <c r="N39" i="2"/>
  <c r="I39" i="2"/>
  <c r="N38" i="2"/>
  <c r="I38" i="2"/>
  <c r="N33" i="2"/>
  <c r="I33" i="2"/>
  <c r="N31" i="2"/>
  <c r="I31" i="2"/>
  <c r="I21" i="2"/>
  <c r="N19" i="2"/>
  <c r="I19" i="2"/>
  <c r="H19" i="2"/>
  <c r="N14" i="2"/>
  <c r="I14" i="2"/>
  <c r="H11" i="2"/>
  <c r="N8" i="2"/>
  <c r="I8" i="2"/>
  <c r="N6" i="2"/>
  <c r="H6" i="2"/>
  <c r="O413" i="1"/>
  <c r="O410" i="1"/>
  <c r="O409" i="1"/>
  <c r="O386" i="1"/>
  <c r="O385" i="1"/>
  <c r="O379" i="1"/>
  <c r="O376" i="1"/>
  <c r="O323" i="1"/>
  <c r="P292" i="1"/>
  <c r="P291" i="1"/>
  <c r="O287" i="1"/>
  <c r="O284" i="1"/>
  <c r="O280" i="1"/>
  <c r="O277" i="1"/>
  <c r="O273" i="1"/>
  <c r="O269" i="1"/>
  <c r="O268" i="1"/>
  <c r="O265" i="1"/>
  <c r="P259" i="1"/>
  <c r="P246" i="1"/>
  <c r="O245" i="1"/>
  <c r="O237" i="1"/>
  <c r="O234" i="1"/>
  <c r="O180" i="1"/>
  <c r="J180" i="1"/>
  <c r="I180" i="1"/>
  <c r="O157" i="1"/>
  <c r="J157" i="1"/>
  <c r="O154" i="1"/>
  <c r="J154" i="1"/>
  <c r="I154" i="1"/>
  <c r="O151" i="1"/>
  <c r="J151" i="1"/>
  <c r="O149" i="1"/>
  <c r="J149" i="1"/>
  <c r="I149" i="1"/>
  <c r="O146" i="1"/>
  <c r="J146" i="1"/>
  <c r="I146" i="1"/>
  <c r="O144" i="1"/>
  <c r="J144" i="1"/>
  <c r="I144" i="1"/>
  <c r="J135" i="1"/>
  <c r="O120" i="1"/>
  <c r="J120" i="1"/>
  <c r="P119" i="1"/>
  <c r="J119" i="1"/>
  <c r="O108" i="1"/>
  <c r="J108" i="1"/>
  <c r="J102" i="1"/>
  <c r="I102" i="1"/>
  <c r="O77" i="1"/>
  <c r="O74" i="1"/>
  <c r="J74" i="1"/>
  <c r="I74" i="1"/>
  <c r="O73" i="1"/>
  <c r="J73" i="1"/>
  <c r="I73" i="1"/>
  <c r="O72" i="1"/>
  <c r="J72" i="1"/>
  <c r="I72" i="1"/>
  <c r="O71" i="1"/>
  <c r="J71" i="1"/>
  <c r="I71" i="1"/>
  <c r="I66" i="1"/>
  <c r="J66" i="1" s="1"/>
  <c r="O62" i="1"/>
  <c r="J62" i="1"/>
  <c r="I62" i="1"/>
  <c r="O60" i="1"/>
  <c r="I58" i="1"/>
  <c r="J58" i="1" s="1"/>
  <c r="O25" i="1"/>
  <c r="J25" i="1"/>
  <c r="O24" i="1"/>
  <c r="J24" i="1"/>
  <c r="O20" i="1"/>
  <c r="J20" i="1"/>
  <c r="N12" i="4" l="1"/>
  <c r="N68"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R83" authorId="0" shapeId="0" xr:uid="{00000000-0006-0000-0000-000005000000}">
      <text>
        <r>
          <rPr>
            <sz val="11"/>
            <color theme="1"/>
            <rFont val="Calibri"/>
            <scheme val="minor"/>
          </rPr>
          <t>======
ID#AAAB0OXDx04
tc={C6A3845D-0941-471D-8B52-D3CF84A40E80}    (2026-02-12 17:00:08)
[Comentário encadeado]
Sua versão do Excel permite que você leia este comentário encadeado, no entanto, as edições serão removidas se o arquivo for aberto em uma versão mais recente do Excel. Saiba mais: https://go.microsoft.com/fwlink/?linkid=870924
Comentário:
    Alterado conforme orientação do GPO.</t>
        </r>
      </text>
    </comment>
    <comment ref="R86" authorId="0" shapeId="0" xr:uid="{00000000-0006-0000-0000-000004000000}">
      <text>
        <r>
          <rPr>
            <sz val="11"/>
            <color theme="1"/>
            <rFont val="Calibri"/>
            <scheme val="minor"/>
          </rPr>
          <t>======
ID#AAAB0OXDx1I
tc={FCCCBA98-E6BE-46BD-B0BB-C780EC89A16D}    (2026-02-12 17:00:09)
[Comentário encadeado]
Sua versão do Excel permite que você leia este comentário encadeado, no entanto, as edições serão removidas se o arquivo for aberto em uma versão mais recente do Excel. Saiba mais: https://go.microsoft.com/fwlink/?linkid=870924
Comentário:
    Alterado conforme orientação do GPO.</t>
        </r>
      </text>
    </comment>
    <comment ref="B202" authorId="0" shapeId="0" xr:uid="{00000000-0006-0000-0000-000002000000}">
      <text>
        <r>
          <rPr>
            <sz val="11"/>
            <color theme="1"/>
            <rFont val="Calibri"/>
            <scheme val="minor"/>
          </rPr>
          <t>======
ID#AAAB0OXDx0Q
tc={EB7A1308-FF06-4594-91EA-82879C571ADC}    (2026-02-12 17:00:08)
[Comentário encadeado]
Sua versão do Excel permite que você leia este comentário encadeado, no entanto, as edições serão removidas se o arquivo for aberto em uma versão mais recente do Excel. Saiba mais: https://go.microsoft.com/fwlink/?linkid=870924
Comentário:
    Ver com Bianca se o contrato vai ser prorrogado ou não. Devem ainda ser ajustados os valores que não estão coerentes com 9 meses de execução.</t>
        </r>
      </text>
    </comment>
    <comment ref="B241" authorId="0" shapeId="0" xr:uid="{00000000-0006-0000-0000-000001000000}">
      <text>
        <r>
          <rPr>
            <sz val="11"/>
            <color theme="1"/>
            <rFont val="Calibri"/>
            <scheme val="minor"/>
          </rPr>
          <t>======
ID#AAAB0OXDx0o
tc={1510618C-21BF-4493-A1BB-DA031AA439DA}    (2026-02-12 17:00:08)
[Comentário encadeado]
Sua versão do Excel permite que você leia este comentário encadeado, no entanto, as edições serão removidas se o arquivo for aberto em uma versão mais recente do Excel. Saiba mais: https://go.microsoft.com/fwlink/?linkid=870924
Comentário:
    Há pendências de ajustes em relação ao Valor do saldo de contrato a partir de 2026, excluir os dados relativos à prorrogação do contrato, ajuste do valor a ser executado em 2026 e verificar a necessidade de incluir as despesas de condomínio.</t>
        </r>
      </text>
    </comment>
    <comment ref="B410" authorId="0" shapeId="0" xr:uid="{00000000-0006-0000-0000-000003000000}">
      <text>
        <r>
          <rPr>
            <sz val="11"/>
            <color theme="1"/>
            <rFont val="Calibri"/>
            <scheme val="minor"/>
          </rPr>
          <t>======
ID#AAAB0OXDx0s
tc={B4A17FBE-CD5E-47A4-8132-D54824BB695B}    (2026-02-12 17:00:08)
[Comentário encadeado]
Sua versão do Excel permite que você leia este comentário encadeado, no entanto, as edições serão removidas se o arquivo for aberto em uma versão mais recente do Excel. Saiba mais: https://go.microsoft.com/fwlink/?linkid=870924
Comentário:
    Há pendência relativa à execução do contrato  em 2026.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2" authorId="0" shapeId="0" xr:uid="{00000000-0006-0000-0200-000001000000}">
      <text>
        <r>
          <rPr>
            <sz val="11"/>
            <color theme="1"/>
            <rFont val="Calibri"/>
            <scheme val="minor"/>
          </rPr>
          <t>======
ID#AAAB0OXDx1A
tc={B15ECA4D-C7FC-438A-BE5B-FF0AB5E110CE}    (2026-02-12 17:00:08)
[Comentário encadeado]
Sua versão do Excel permite que você leia este comentário encadeado, no entanto, as edições serão removidas se o arquivo for aberto em uma versão mais recente do Excel. Saiba mais: https://go.microsoft.com/fwlink/?linkid=870924
Comentário:
    Ver com Bianca se o contrato vai ser prorrogado ou não. Devem ainda ser ajustados os valores que não estão coerentes com 9 meses de execução.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38" authorId="0" shapeId="0" xr:uid="{00000000-0006-0000-0300-000001000000}">
      <text>
        <r>
          <rPr>
            <sz val="11"/>
            <color theme="1"/>
            <rFont val="Calibri"/>
            <scheme val="minor"/>
          </rPr>
          <t>======
ID#AAAB0OXDx0Y
tc={1BB2DAA0-B33B-4AB8-A7A3-59D3BA276926}    (2026-02-12 17:00:08)
[Comentário encadeado]
Sua versão do Excel permite que você leia este comentário encadeado, no entanto, as edições serão removidas se o arquivo for aberto em uma versão mais recente do Excel. Saiba mais: https://go.microsoft.com/fwlink/?linkid=870924
Comentário:
    De acordo com os Planos de Trabalho contidos nos processos 2021-V28F0 e 2024-3VG3F, há procedimentos licitatório para a contratação das instituições de ensino.
Confirmar.</t>
        </r>
      </text>
    </comment>
  </commentList>
</comments>
</file>

<file path=xl/sharedStrings.xml><?xml version="1.0" encoding="utf-8"?>
<sst xmlns="http://schemas.openxmlformats.org/spreadsheetml/2006/main" count="6816" uniqueCount="1766">
  <si>
    <t>GOVERNO DO ESTADO DO ESPÍRITO SANTO
SECRETARIA DE ESTADO DA EDUCAÇÃO</t>
  </si>
  <si>
    <r>
      <rPr>
        <b/>
        <sz val="14"/>
        <color theme="1"/>
        <rFont val="Arial"/>
      </rPr>
      <t>GOVERNO DO ESTADO DO ESPÍRITO SANTO
SECRETARIA DE ESTADO DA EDUCAÇÃO</t>
    </r>
    <r>
      <rPr>
        <sz val="14"/>
        <color theme="1"/>
        <rFont val="Arial"/>
      </rPr>
      <t xml:space="preserve">
</t>
    </r>
  </si>
  <si>
    <t>PCA SEDU 2026 - DESCENTRALIZAÇÕES - VERSÃO 10 - 30/08/2026</t>
  </si>
  <si>
    <t>PCA SEDU 2026 - CONTRATAÇÕES PRORROGADAS - VERSÃO 10 - 30/08/2026</t>
  </si>
  <si>
    <t>PCA SEDU 2026 - CONTRATAÇÕES EM ANDAMENTO - VERSÃO 10 - 30/08/2026</t>
  </si>
  <si>
    <t>Identificador</t>
  </si>
  <si>
    <t>Encaminhamento</t>
  </si>
  <si>
    <t>Área Requisitante</t>
  </si>
  <si>
    <t>Descrição Simplificada</t>
  </si>
  <si>
    <t>Classificação do objeto</t>
  </si>
  <si>
    <t>Forma de Contratação</t>
  </si>
  <si>
    <t>Tipo de Contratação</t>
  </si>
  <si>
    <t>Gestor do Contrato</t>
  </si>
  <si>
    <t>Descrição Simplificada da Demanda</t>
  </si>
  <si>
    <t>Forma de Aplicação dos Recursos</t>
  </si>
  <si>
    <t>Valor total estimado para o contrato a partir de 2026 (numeral-prorrogado)</t>
  </si>
  <si>
    <t xml:space="preserve"> Estimativa do Valor Total a ser Transferido para o Executante (numeral) </t>
  </si>
  <si>
    <t>Valor total estimado a ser executado em 2026 (numeral-andamento-prorrogado)</t>
  </si>
  <si>
    <t xml:space="preserve"> Estimativa do Valor Total a ser Transferido para o Executante em 2026 (numeral) </t>
  </si>
  <si>
    <t>Classificação da Despesa</t>
  </si>
  <si>
    <t>GND</t>
  </si>
  <si>
    <t>Elemento de Despesa</t>
  </si>
  <si>
    <t>Modalidade de Aplicação</t>
  </si>
  <si>
    <t>Recursos de caixa do tesouro</t>
  </si>
  <si>
    <t>Recursos vinculados do tesouro</t>
  </si>
  <si>
    <t xml:space="preserve"> Previsão de data em que deve ser entregue a compra ou iniciada a prestação dos serviços (Nova)</t>
  </si>
  <si>
    <t>Valor total estimado para o saldo do contrato a partir de 2026 (numeral-andamento)</t>
  </si>
  <si>
    <t>Previsão de data de início do período de prorrogação do contrato (Prorrogada)</t>
  </si>
  <si>
    <t>Previsão da data (do encerramento do contrato em andamento)</t>
  </si>
  <si>
    <t>Programa/Ação</t>
  </si>
  <si>
    <t>Observação</t>
  </si>
  <si>
    <t>Gestor do Instrumento</t>
  </si>
  <si>
    <t>2026-PCA-SEDU 463</t>
  </si>
  <si>
    <t>2026-5PFZK1</t>
  </si>
  <si>
    <t>GEAD</t>
  </si>
  <si>
    <t>SECRETARIA DE ESTADO DA EDUCAÇÃO</t>
  </si>
  <si>
    <t>2026-PCA-SEDU 382</t>
  </si>
  <si>
    <t>Trata-se o presente referente ao Contrato de Locação de Imóvel n° 117/2010, celebrado entre o Estado do Espírito Santo/ES, por intermédio da Secretaria de Estado da Educação (SEDU) e a empresa M. Pereira Negócios Imobiliários Ltda</t>
  </si>
  <si>
    <t>Previsão de data de encerramento do contrato em andamento (Em Andamento)</t>
  </si>
  <si>
    <t>2025-0FLQ42</t>
  </si>
  <si>
    <t>GERFE</t>
  </si>
  <si>
    <t>Termo de Cooperação nº 003/2023, cujo objeto é a descentralização de créditos orçamentários e repasse de recursos financeiros para a Contratação de empresa para a execução da reforma da Escola Presidente Getúlio Vargas, localizado no município de Cachoeiro de Itapemirim/ES.</t>
  </si>
  <si>
    <t>Imóvel - Locação</t>
  </si>
  <si>
    <t>Contratação direta</t>
  </si>
  <si>
    <t>Prorrogada</t>
  </si>
  <si>
    <t>Gestor - Cely Pinheiro Gava
Gestor/Suplente - Custódio Luiz Rodrigues dos Santos</t>
  </si>
  <si>
    <t>Obras e Serviços de Engenharia</t>
  </si>
  <si>
    <t>Termo de Cooperação para Descentralização de Créditos Orçamentários e Repasse de Recursos Financeiros</t>
  </si>
  <si>
    <t>Em andamento</t>
  </si>
  <si>
    <t>2026-PCA-SEDU 189</t>
  </si>
  <si>
    <t>GTI</t>
  </si>
  <si>
    <t>Outras despesas correntes</t>
  </si>
  <si>
    <t>Aquisição de suprimentos de informática</t>
  </si>
  <si>
    <t>PCA SEDU 2026 - NOVAS CONTRATAÇÕES - VERSÃO 10 - 30/08/2026</t>
  </si>
  <si>
    <t>Bem de Consumo - TIC</t>
  </si>
  <si>
    <t>Licitação</t>
  </si>
  <si>
    <t>Investimento</t>
  </si>
  <si>
    <t>Michael Merlo</t>
  </si>
  <si>
    <t xml:space="preserve"> 32.2175 - MANUTENÇÃO DAS UNIDADES CENTRAL E REGIONAIS</t>
  </si>
  <si>
    <t>2026-PCA-SEDU 152</t>
  </si>
  <si>
    <t>2025-CDZH7N</t>
  </si>
  <si>
    <t>Trata-se do processo administrativo referente ao Contrato de Locação de Imóvel Urbano nº 090/2012, celebrado para  funcionamento da Superintendência Regional de Educação de Cachoeiro de Itapemirim/ES.</t>
  </si>
  <si>
    <t>32.2175 - MANUTENÇÃO DAS UNIDADES CENTRAL E REGIONAIS</t>
  </si>
  <si>
    <t>2026-PCA-SEDU 153</t>
  </si>
  <si>
    <t>2025-PWNM21</t>
  </si>
  <si>
    <t xml:space="preserve">Contrato de locação de Imóvel n° 007/2015, celebrado entre o Estado do Espírito Santo, por intermédio da Secretaria de Estado de Educação e o Sr. Sebastião Honório dos Santos, tendo por objeto a locação de imóvel localizado em Barra de São Francisco/ES, </t>
  </si>
  <si>
    <t>36/39</t>
  </si>
  <si>
    <t>2026-PCA-SEDU 154</t>
  </si>
  <si>
    <t>2025-64LZT2</t>
  </si>
  <si>
    <t>Trata-se do Contrato de Locação n° 034/2015, celebrado entre o Estado do Espírito Santo, por intermédio da Secretaria de Estado de Educação e a Associação Educacional de Vitória - AEV, para funcionamento do CEEMTI São Pedro – Dr. Agesandro da Costa Pereira.</t>
  </si>
  <si>
    <t>32.2356 - MANUTENÇÃO E MODERNIZAÇÃO DOS SERVIÇOS NAS ESCOLAS DE ENSINO MÉDIO</t>
  </si>
  <si>
    <t>2026-PCA-SEDU 156</t>
  </si>
  <si>
    <t>2025-6HT05P</t>
  </si>
  <si>
    <t>Trata-se do Contrato de Locação de Imóvel Urbano n° 003/2014, decorrente da dispensa de licitação nos termos do art. 24, X, da Lei 8.666/1993,  para instalação do Conselho Estadual de Educação – CEE.</t>
  </si>
  <si>
    <t>32.6680 - APOIO AO CONSELHO ESTADUAL DE EDUCAÇÃO</t>
  </si>
  <si>
    <t>2026-PCA-SEDU 157</t>
  </si>
  <si>
    <t>2025-K1MTNG</t>
  </si>
  <si>
    <t>Trata-se do Contrato de Locação de Imóvel Urbano nº 071/2023 celebrado entre o Estado do Espírito Santo, por intermédio da Secretaria de Estado da Educação (SEDU), e o Sr. Nilson Lopes Rubim, para funcionamento da Superintendência Regional de Educação de Guaçuí.</t>
  </si>
  <si>
    <t>2026-PCA-SEDU 158</t>
  </si>
  <si>
    <t>2025-CWNN6G</t>
  </si>
  <si>
    <t>Contrato nº 100/2015 celebrado entre o Estado do Espírito Santo, por intermédio da Secretaria de Estado da Educação (SEDU) e Robson Scardua Silveira, para instalação e funcionamento da Superintendência Regional de Educação de Afonso Claudio.</t>
  </si>
  <si>
    <t>Agente de Contratação</t>
  </si>
  <si>
    <t>2026-PCA-SEDU 159</t>
  </si>
  <si>
    <t>2025-W3SS6Z</t>
  </si>
  <si>
    <t>Estimativa preliminar do valor total a ser contratado/adquirido (numeral-nova)</t>
  </si>
  <si>
    <t>Contratação de serviços de confecção de chaves com fornecimento de peças e produtos.</t>
  </si>
  <si>
    <t>33.8651 - MODERNIZAÇÃO E GESTÃO DA TECNOLOGIA DA INFORMAÇÃO NA EDUCAÇÃO</t>
  </si>
  <si>
    <t>Material de Expediente e Consumo</t>
  </si>
  <si>
    <t>Glaucemir Cavachini Samora</t>
  </si>
  <si>
    <t>Alterada para Nova Contratação a partir da Versão 07.</t>
  </si>
  <si>
    <t>Estimativa preliminar do valor a ser contratado/adquirido para o exercício de 2026 (numeral-nova)</t>
  </si>
  <si>
    <t>2026-PCA-SEDU 190</t>
  </si>
  <si>
    <t>2026-PCA-SEDU 160</t>
  </si>
  <si>
    <t>Verticalização do galpão utilizado para guarda do acervo documental da Secretaria de Estado da Educação – SEDU, de acordo com parâmetros da engenharia civil, segurança do trabalho e normas técnicas do Corpo de Bombeiros Militar.</t>
  </si>
  <si>
    <t>Bem Permanente - Equipamentos</t>
  </si>
  <si>
    <t xml:space="preserve">Matheus Donna Volponi e Rodrigo Gonçalves e Silva </t>
  </si>
  <si>
    <t>2025-6C0MMK</t>
  </si>
  <si>
    <t>Contratação de empresa especializada para a prestação de serviços de gerenciamento do abastecimento de combustíveis e da manutenção preventiva e corretiva da frota oficial.</t>
  </si>
  <si>
    <t>Participação ou adesão em ata de registro de preços</t>
  </si>
  <si>
    <t>2026-PCA-SEDU 001</t>
  </si>
  <si>
    <t>Bianca Alves de Oliveira</t>
  </si>
  <si>
    <t>2025-HWRK4Q</t>
  </si>
  <si>
    <t>30/39</t>
  </si>
  <si>
    <t>Contratação de empresa especializada no fornecimento de materiais para a manutenção da rede lógica, e prestação de serviço de instalação de cabeamento.</t>
  </si>
  <si>
    <t>32.1450 - MODERNIZAÇÃO,
AMPLIAÇÃO E ADEQUAÇÃO
DAS UNIDADES
ADMINISTRATIVAS</t>
  </si>
  <si>
    <t>2026-PCA-SEDU 162</t>
  </si>
  <si>
    <t>Nova</t>
  </si>
  <si>
    <t>2025-7035SZ</t>
  </si>
  <si>
    <t>2026-PCA-SEDU 191</t>
  </si>
  <si>
    <t>Não se aplica</t>
  </si>
  <si>
    <t>GEST</t>
  </si>
  <si>
    <t xml:space="preserve">Contratação visando a aquisição e instalação de aparelhos de ar-condicionado para climatização das unidades escolares e administrativas da Secretaria da Educação do Estado do Espírito Santo (Sedu-ES), conforme a art. 28, inciso I, concomitante com art 78, inciso IV, da Lei Federal nº 14.133/2021. 
</t>
  </si>
  <si>
    <t>Contratação de serviços contínuos de limpeza, conservação predial, incluindo a desinfecção de reservatórios de água potável (caixa d’água e cisterna) para as áreas internas e externas das Unidades Escolares e Administrativas, jurisdicionadas à SEDU, na Região Norte e Noroeste do Estado.</t>
  </si>
  <si>
    <t>Serviços Terceirizados - DEMO</t>
  </si>
  <si>
    <t>Poliana Alves Monteiro</t>
  </si>
  <si>
    <t>A definir</t>
  </si>
  <si>
    <t>32.2175 - MANUTENÇÃO DAS UNIDADES CENTRAL E REGIONAIS, 32.2354 - MANUTENÇÃO E MODERNIZAÇÃO DOS SERVIÇOS NAS ESCOLAS DE ENSINO FUNDAMENTAL, 32.2356 - MANUTENÇÃO E MODERNIZAÇÃO DOS SERVIÇOS NAS ESCOLAS DE ENSINO MÉDIO</t>
  </si>
  <si>
    <t>2026-PCA-SEDU 163</t>
  </si>
  <si>
    <t>2025-WWSHK6</t>
  </si>
  <si>
    <t>Contratação de serviços contínuos de limpeza, conservação predial, incluindo a desinfecção de reservatórios de água potável (caixa d’água e cisterna) para as áreas internas e externas das Unidades Escolares e Administrativas, jurisdicionadas à SEDU.</t>
  </si>
  <si>
    <t>2026-RSHDN0</t>
  </si>
  <si>
    <t>Aquisição de suprimentos de informática.</t>
  </si>
  <si>
    <t>Pregão Eletrônico</t>
  </si>
  <si>
    <t>Thaiz Oliveira Martins</t>
  </si>
  <si>
    <t>32.2354 - MANUTENÇÃO E MODERNIZAÇÃO DOS SERVIÇOS NAS ESCOLAS DE ENSINO FUNDAMENTAL, 32.2356 - MANUTENÇÃO E MODERNIZAÇÃO DOS SERVIÇOS NAS ESCOLAS DE ENSINO MÉDIO, 32.2175 - MANUTENÇÃO DAS UNIDADES CENTRAL E REGIONAIS</t>
  </si>
  <si>
    <t>2026-PCA-SEDU 164</t>
  </si>
  <si>
    <t>2025-15Q0FL</t>
  </si>
  <si>
    <t>Alterada de Contratação em Andamento para Nova Contratação a partir da Versão 07.</t>
  </si>
  <si>
    <t>2026-PCA-SEDU 002</t>
  </si>
  <si>
    <t>2025-74NH82</t>
  </si>
  <si>
    <t>GAE</t>
  </si>
  <si>
    <t>Trata-se de Registro de Preços para a futura e eventual aquisição de bebedouro industrial em aço inox, tensão elétrica de 127V ou 220V, conforme demanda da localidade em que ficarem as escolas, com capacidade de armazenamento de 100 e de 200 litros de água.</t>
  </si>
  <si>
    <t>2026-PCA-SEDU 165</t>
  </si>
  <si>
    <t>Thaiz Oliveira Martins Charpinel</t>
  </si>
  <si>
    <t>2025-G4M3QQ</t>
  </si>
  <si>
    <t>Contratação de serviços contínuos de limpeza, conservação predial, incluindo a desinfecção de reservatórios de água potável (caixa d’água e cisterna) para as áreas internas e externas das Unidades Escolares e Administrativas, jurisdicionadas à SEDU, na Região Sul.</t>
  </si>
  <si>
    <t>33.2703 - MODERNIZAÇÃO E REAPARELHAMENTO DAS ESCOLAS DE ENSINO FUNDAMENTAL, 33.2704 - MODERNIZAÇÃO E REAPARELHAMENTO DAS ESCOLAS DE ENSINO MÉDIO</t>
  </si>
  <si>
    <t>2026-PCA-SEDU 003</t>
  </si>
  <si>
    <t>2025-BFJP53</t>
  </si>
  <si>
    <t>Investimento e outras despesas correntes</t>
  </si>
  <si>
    <t>2026-PCA-SEDU 161</t>
  </si>
  <si>
    <t>2025-3N1746</t>
  </si>
  <si>
    <t>Trata-se de Registro de Preços para eventual futura aquisição de equipamentos de cozinha, freezer horizontal, freezer vertical e refrigerador vertical porta de vidro, objetivando o aparelhamento das escolas de ensino fundamental e médio da rede estadual de ensino.</t>
  </si>
  <si>
    <t>Contratação de Empresa especializada para prestação de Serviços de Vigilância Patrimonial nas dependências internas e externas da Secretaria de Educação, Unidades Escolares e Superintendências - LOTE II</t>
  </si>
  <si>
    <t>Daniel Marques Trindade</t>
  </si>
  <si>
    <t>ra</t>
  </si>
  <si>
    <t>32.2356 - MANUTENÇÃO E MODERNIZAÇÃO DOS SERVIÇOS NAS ESCOLAS DE ENSINO MÉDIO, 32.2354 - MANUTENÇÃO E MODERNIZAÇÃO DOS SERVIÇOS NAS ESCOLAS DE ENSINO FUNDAMENTAL, 32.2175 - MANUTENÇÃO DAS UNIDADES CENTRAL E REGIONAIS</t>
  </si>
  <si>
    <t>2026-PCA-SEDU 166</t>
  </si>
  <si>
    <t>2025-P30HW9</t>
  </si>
  <si>
    <t>Contratação de Empresa especializada para prestação de Serviços de Vigilância Patrimonial nas dependências internas e externas da Secretaria de Educação, Unidades Escolares e Superintendências. LOTE I</t>
  </si>
  <si>
    <t>2026-PCA-SEDU 004</t>
  </si>
  <si>
    <t>2025-P5SJBM</t>
  </si>
  <si>
    <t>Trata-se de Registro de Preços para eventual futura aquisição de equipamentos de cozinha, processador de alimentos inox, balança eletrônica com capacidade de 30Kg, batedeira 5L, batedeira 12L, liquidificador industrial 6L, liquidificador industrial 10L, objetivando o aparelhamento das escolas de ensino fundamental e médio da rede estadual de ensino.</t>
  </si>
  <si>
    <t>Lucimar Tozetti Batista</t>
  </si>
  <si>
    <t>2026-PCA-SEDU 167</t>
  </si>
  <si>
    <t>2025-SS5Q45</t>
  </si>
  <si>
    <t>Contratação de Empresa especializada para prestação de Serviços de Vigilância Patrimonial nas dependências internas e externas da Secretaria de Educação, Unidades Escolares e Superintendências. LOTE III</t>
  </si>
  <si>
    <t>33.1672 - MODERNIZAÇÃO, AMPLIAÇÃO E ADEQUAÇÃO DA REDE DE ESCOLAS DE ENSINO FUNDAMENTAL, 33.1673 -  MODERNIZAÇÃO, AMPLIAÇÃO E ADEQUAÇÃO DA REDE DE ESCOLAS DE ENSINO MÉDIO, 32.1450 - MODERNIZAÇÃO, AMPLIAÇÃO E ADEQUAÇÃO DAS UNIDADES ADMINISTRATIVAS</t>
  </si>
  <si>
    <t>2026-PCA-SEDU 005</t>
  </si>
  <si>
    <t>2025-VN4BDL</t>
  </si>
  <si>
    <t xml:space="preserve">Alteração da demanda conforme formulário 2026-9JVHNJ.
1. Alteraçao do tipo de contração de Em Andamento para Nova Contratação.
</t>
  </si>
  <si>
    <t>Trata-se de Registro de Preços para eventual futura aquisição de (fogão industrial, forno a gás e fogão comercial), objetivando o aparelhamento das escolas de ensino fundamental e médio da rede estadual de ensino.</t>
  </si>
  <si>
    <t>2026-PCA-SEDU 168</t>
  </si>
  <si>
    <t>2025-34MZTH</t>
  </si>
  <si>
    <t>GEGEP</t>
  </si>
  <si>
    <t>Prestação de serviços de recrutamento, seleção e acompanhamento do estágio remunerado, de estudantes dos cursos de licenciatura plena, oferecidos por instituições de Ensino Superior, apara atuação nas Escolas Públicas Estaduais, totalizando 1000 estagiários, conforme decreto nº 2563/2010.</t>
  </si>
  <si>
    <t>Serviços Terceirizados - Sem DEMO</t>
  </si>
  <si>
    <t>Ana Paula Silva Bobbio</t>
  </si>
  <si>
    <t>2026-PCA-SEDU 151</t>
  </si>
  <si>
    <t>Aquisição de solução wireless geração 6 contemplando 100% dos sites da SEDU</t>
  </si>
  <si>
    <t>Bem Permanente - TIC</t>
  </si>
  <si>
    <t>2026-PCA-SEDU 006</t>
  </si>
  <si>
    <t>2026-PCA-SEDU 169</t>
  </si>
  <si>
    <t>2025-3C0143</t>
  </si>
  <si>
    <t>2025-P2FG10</t>
  </si>
  <si>
    <t>Ass. Comunicação e Marketing</t>
  </si>
  <si>
    <t>Michael Merlo / Rone Costa da Mota</t>
  </si>
  <si>
    <t>Aquisição de um caminhão novo; Ano/Modelo atual ou última versão ou equivalente à data de entrega do veículo;</t>
  </si>
  <si>
    <t>Contratação de Empresa Especializada em Prestação de Serviço de Publicação de Matéria Legal em Jornal de Grande Circulação (no Estado do Espírito Santo), para o Atendimento das Demandas da SEDU.</t>
  </si>
  <si>
    <t>Ivan Costa Loyola</t>
  </si>
  <si>
    <t>32.1450 - MODERNIZAÇÃO, AMPLIAÇÃO E ADEQUAÇÃO DAS UNIDADES ADMINISTRATIVAS</t>
  </si>
  <si>
    <t>2026-PCA-SEDU 192</t>
  </si>
  <si>
    <t>2026-PCA-SEDU 170</t>
  </si>
  <si>
    <t>2025-4P99WT</t>
  </si>
  <si>
    <t>2026-PCA-SEDU 007</t>
  </si>
  <si>
    <t>GEA</t>
  </si>
  <si>
    <t>2025-87FBVK</t>
  </si>
  <si>
    <t>Contratação de solução de Terminais Integrados Inteligentes Escola + Segura e Conectada, visando atender as unidades escolares pertencentes ao Programa Escola do Futuro, englobando os contextos de segurança pública e pedagógicos</t>
  </si>
  <si>
    <t>Contratação de instituição especializada para o desenvolvimento das avaliações externas previstas no Sistema Capixaba de Avaliação da Educação Básica – Sicaeb, bem como na Avaliação de Monitoramento da Aprendizagem – AMA para os anos de 2026 a 2027.</t>
  </si>
  <si>
    <t>Aquisição de Cafeteira tipo industrial, que serão utilizados na Secretaria de Estado da Educação – SEDU, Superintendências Regionais de Educação e Conselho Estadual de Educação</t>
  </si>
  <si>
    <t>HYANE CANANITA</t>
  </si>
  <si>
    <t>Giselle Peres Zucolotto</t>
  </si>
  <si>
    <t>3 e 4</t>
  </si>
  <si>
    <t>30 e 52</t>
  </si>
  <si>
    <t>32.2175 - MANUTENÇÃO DAS UNIDADES CENTRAL E REGIONAIS, 32.1450 - MODERNIZAÇÃO, AMPLIAÇÃO E ADEQUAÇÃO DAS UNIDADES ADMINISTRATIVAS</t>
  </si>
  <si>
    <t>33.2347 - LEVANTAMENTO DAS INFORMAÇÕES DO CENSO ESCOLAR, AVALIAÇÃO DOS ESTUDANTES E ELABORAÇÃO DE INDICADORES EDUCACIONAIS</t>
  </si>
  <si>
    <t>2026-PCA-SEDU 009</t>
  </si>
  <si>
    <t>2026-PCA-SEDU 171</t>
  </si>
  <si>
    <t>2025-JQ4X7Z</t>
  </si>
  <si>
    <t>2025-6LR3WQ</t>
  </si>
  <si>
    <t>Modernização do auditório, através da aquisição de caixas de som, canhão de luz, mesa de som, telão de led, retroprojetor, teleprompter e microfones mais modernos.</t>
  </si>
  <si>
    <t>Contratação de empresa especializada na prestação de serviços de assistência técnica, manutenção preventiva e corretiva com fornecimento de peças e insumos em elevador da marca Nacional, modelo Vector VVF, 04 (quatro) paredes, capacidade para 06 (seis) passageiros.</t>
  </si>
  <si>
    <t>32. 2175 - MANUTENÇÃO DAS UNIDADES CENTRAL E REGIONAIS</t>
  </si>
  <si>
    <t>2026-PCA-SEDU 173</t>
  </si>
  <si>
    <t>2025-FCX10H</t>
  </si>
  <si>
    <t>2026-PCA-SEDU 011</t>
  </si>
  <si>
    <t xml:space="preserve">Locação de veículo sem motorista tem como objetivo atender às necessidades de deslocamento para a realização de atividades externas, </t>
  </si>
  <si>
    <t>2025-0J4L28</t>
  </si>
  <si>
    <t>Aquisição de geladeiras e frigobar frotsfree</t>
  </si>
  <si>
    <t>2026-PCA-SEDU 172</t>
  </si>
  <si>
    <t>2025-QGPTNH</t>
  </si>
  <si>
    <t>Contratação de empresa especializada em combate, controle e erradicação de pragas urbanas para Unidade Administrativa e Galpões da Secretaria da Educação-SEDU.</t>
  </si>
  <si>
    <t>2026-PCA-SEDU 014</t>
  </si>
  <si>
    <t>2025-3GXZFR</t>
  </si>
  <si>
    <t>Aquisição de Máquina Fragmentadora de HDs e SSDs.</t>
  </si>
  <si>
    <t>2026-PCA-SEDU 193</t>
  </si>
  <si>
    <t>2026-PCA-SEDU 174</t>
  </si>
  <si>
    <t xml:space="preserve"> Aquisição de gêneros alimentícios oriundos da Agricultura Familiar e do Empreendedor Familiar Rural ou de suas organizações, para prover as necessidades de alimentação escolar dos estudantes matriculados na rede estadual de ensino do Espírito Santo.</t>
  </si>
  <si>
    <t>32.1450 - MODERNIZAÇÃO, AMPLIAÇÃO E
ADEQUAÇÃO DAS UNIDADES ADMINISTRATIVA</t>
  </si>
  <si>
    <t>2025-LBVVQ3</t>
  </si>
  <si>
    <t>Gênero Alimentício</t>
  </si>
  <si>
    <t>2026-PCA-SEDU 468</t>
  </si>
  <si>
    <t>Contratação de serviços de treinamento em Administração da Plataforma Analítica Integrada de Processamento Preditivo, Estatística e Mineração de Dados e em BigData e Ciência de Dados Aplicada a supramencionada Plataforma Analítica, compreendendo planejamento, desenvolvimento, implantação e execução.</t>
  </si>
  <si>
    <t>2026-BFJ73D</t>
  </si>
  <si>
    <t>Serviços Terceirizados - TIC</t>
  </si>
  <si>
    <t>Renata Gava Santos Silva</t>
  </si>
  <si>
    <t>Trata-se da aquisição e instalação de equipamentos de academias populares e calistênicas (Esqui Triplo, Estação de Musculação e Calistenia, Peitoral com Puxador Articulação Superior, Pressão de Pernas Triplo e Simulador de Caminhada Triplo) destinados às escolas de ensino médio da rede estadual do Espírito Santo, com vistas a fortalecer a infraestrutura física voltada às práticas corporais e à promoção da saúde dos estudantes.</t>
  </si>
  <si>
    <t>R$ 15.578.171,64</t>
  </si>
  <si>
    <t>32.6684 - ALIMENTAÇÃO ESCOLAR</t>
  </si>
  <si>
    <t>2026-PCA-SEDU 175</t>
  </si>
  <si>
    <t>2025-0Z142H</t>
  </si>
  <si>
    <t>2026-PCA-SEDU 196</t>
  </si>
  <si>
    <t>Licença anual de uso de Plataforma Tecnológica em Cloud Computing (PAAS) com recursos Gestão, Controle, Conectividade Móvele Cyber segurança para viabilizar o acesso eficaz de alunos e professores às ferramentas de ensino remoto".</t>
  </si>
  <si>
    <t>33.2704 - MODERNIZAÇÃO E REAPARELHAMENTO DAS ESCOLAS DE ENSINO MÉDIO, 33.2703 - MODERNIZAÇÃO E REAPARELHAMENTO DAS ESCOLAS DE ENSINO FUNDAMENTAL</t>
  </si>
  <si>
    <t>Aquisição de terreno localizado na região de Jacaraípe do Município de Serra/ES, destinado construção de edificação, para instalação de unidade escolar.</t>
  </si>
  <si>
    <t>2026-PCA-SEDU 497</t>
  </si>
  <si>
    <t>Imóvel - Aquisição</t>
  </si>
  <si>
    <t>Hyane Cananita Gomes da Silva Moraes / Felippe de Abreu</t>
  </si>
  <si>
    <t>2026-L93WG9</t>
  </si>
  <si>
    <t>Ata de Registro de Preços para futura aquisição de totens referentes a comunicação da Secretaria de Estado da Educação (SEDU), para os docentes, discentes e demais servidores, agentes e colaboradores da educação, atuantes nas escolas estaduais no território do estado do Espírito Santo.</t>
  </si>
  <si>
    <t>Matheus Donna Volponi</t>
  </si>
  <si>
    <t>Licitação - Sistema de Registro de Preços</t>
  </si>
  <si>
    <t>2026-PCA-SEDU 176</t>
  </si>
  <si>
    <t>2025-QVBQ4M</t>
  </si>
  <si>
    <t>Contratação de Prestação de serviços de telefonia com o objetivo de operacionalizar a rede telefônica corporativa do Governo do Estado do Espírito Santo.</t>
  </si>
  <si>
    <t>33.1672 - MODERNIZAÇÃO, AMPLIAÇÃO E ADEQUAÇÃO DA REDE DE ESCOLAS DE ENSINO FUNDAMENTAL, 33.1673 -  MODERNIZAÇÃO, AMPLIAÇÃO E ADEQUAÇÃO DA REDE DE ESCOLAS DE ENSINO MÉDIO</t>
  </si>
  <si>
    <t>32.1450 MODERNIZAÇÃO, AMPLIAÇÃO E ADEQUAÇÃO DAS UNIDADES ADMINISTRATIVAS</t>
  </si>
  <si>
    <t>2026-PCA-SEDU 197</t>
  </si>
  <si>
    <t>Inclusão do Dados da Contratação a partir da Versão 07.</t>
  </si>
  <si>
    <t>2026-PCA-SEDU 515</t>
  </si>
  <si>
    <t>Aquisição de terreno localizado na região da Prainha do Município de Vila Velha/ES, destinado construção de edificação para instalação de unidade escolar.</t>
  </si>
  <si>
    <t>2026-24QT0C</t>
  </si>
  <si>
    <t>Aquisição de equipamentos e ferramentas destinados ao atendimento das necessidades operacionais e administrativas da Secretaria de Estado da Educação do Espírito Santo – SEDU.</t>
  </si>
  <si>
    <t>2026-PCA-SEDU 177</t>
  </si>
  <si>
    <t xml:space="preserve">Bem Permanente - Equipamentos
</t>
  </si>
  <si>
    <t>2025-7M2354</t>
  </si>
  <si>
    <t>Contratação de serviço técnico especializado, continuado, na modalidade de fábrica de software para sustentação, desenvolvimento e melhorias dos Sistemas de Informação.</t>
  </si>
  <si>
    <t>4 e 3</t>
  </si>
  <si>
    <t>52 e 30</t>
  </si>
  <si>
    <t>32.2175 – MANUTENÇÃO DAS UNIDADES CENTRAL E REGIONAIS,
32.1450 – MODERNIZAÇÃO, AMPLIAÇÃO E ADEQUAÇÃO DAS UNIDADES ADMINISTRATIVAS.</t>
  </si>
  <si>
    <t>Incluída a partir da Versão 10.</t>
  </si>
  <si>
    <t>2026-PCA-SEDU 178</t>
  </si>
  <si>
    <t>2025-PBPZJD</t>
  </si>
  <si>
    <t>2026-N9NWC7</t>
  </si>
  <si>
    <t>Contratação de serviço do Certificado Digital SSL WildCard, sem mídia, com validade de 12 (doze) meses com o objetivo de atender as necessidades da Secretaria de Estado da Educação – SEDU.</t>
  </si>
  <si>
    <t>Hyane Cananita Gomes da Silva Moraes / Vinícius Silva de Souza</t>
  </si>
  <si>
    <t>2026-PCA-SEDU 179</t>
  </si>
  <si>
    <t>2025-4MFRWG</t>
  </si>
  <si>
    <t>Alteração da demanda conforme formulário 2026-9JVHNJ.
1. Alteraçao do tipo de contração de Em andamento para Nova Contratação;
2. Retitifcação dos valores estimados para o exercício de 2026 na Versão 5 de março de 2026, com base nas informações da GERFE X GPO.</t>
  </si>
  <si>
    <t>Prestação de serviços de transporte escolar para atendimento aos alunos de Ensino Fundamental, Médio e da Educação de Jovens e Adultos (EJA), residentes no município de São Mateus</t>
  </si>
  <si>
    <t>2026-PCA-SEDU 015</t>
  </si>
  <si>
    <t>Serviços Terceirizados - Transporte Escolar</t>
  </si>
  <si>
    <t>33.1673 -  MODERNIZAÇÃO, AMPLIAÇÃO E ADEQUAÇÃO DA REDE DE ESCOLAS DE ENSINO MÉDIO</t>
  </si>
  <si>
    <t>2025-L3QJ0X</t>
  </si>
  <si>
    <t>Amanda de Souza Braga</t>
  </si>
  <si>
    <t>Trata-se de Registro de Preços para eventual futura aquisição de conjunto hexagonal com 6 cadeiras adulto e mesas especiais, objetivando o aparelhamento das escolas de ensino fundamental e médio da rede estadual de ensino.</t>
  </si>
  <si>
    <t>Alteração da demanda conforme formulário 2026-4SC39R.
1. Alteração da Descrição Simplificada: Aquisição de terreno localizado na Região Central do Município de Vila Velha/ES, destinado para a reconstrução da EEEM Godofredo Schneider
2. Alteração do tipo de licitação: Em andamento para Nova;
3.. Alteração do Gestor do Contrato: A definir;
4. Informação do Agente de Contratação: A definir. 
5. Alteração da estimativa preliminar do valor total a ser contratado/adquirido: de  R$5.000.000,00 para R$13.594.630,00.
6. Alteração da previsão de data de encerramento do contrato em andamento: 15/12/2026.
Houve manifestação de concordância do GPO através do documento 2026-WF7MQZ, informando que será solicitado crédito adicional suplementar para complento do valor.</t>
  </si>
  <si>
    <t>Bem Permanente - Mobiliário</t>
  </si>
  <si>
    <t>2026-PCA-SEDU 198</t>
  </si>
  <si>
    <t>Aquisição de terreno adjacente à EEEFM Campinho, localizada no Bairro Campinho da Serra I, no município de Serra/ES, destinado a futura ampliação da unidade escolar.</t>
  </si>
  <si>
    <t>32.2376 - TRANSPORTE ESCOLAR</t>
  </si>
  <si>
    <t>2026-PCA-SEDU 180</t>
  </si>
  <si>
    <t>2025-NRTVKN</t>
  </si>
  <si>
    <t>Contratação de empresa para executar serviços de transporte escolar para atendimento aos alunos de Ensino Fundamental, Médio e da Educação de Jovens e Adultos (EJA), residentes no município de Barra de São Francisco</t>
  </si>
  <si>
    <t>Alteração da demanda conforme formulário 2026-6HK673 .
1.Alteração do tipo de licitação: Em andamento para Nova
2.Alteração do valor total estimado a ser executado de R$ 1.054.489,17 para  R$ 2.214.691,54;
3. Alteração da estimativa preliminar do valor total para exercício de 2026: de R$ 1.054.489,17
R$ 2.214.691,54. 
4. Previsão de data de implantação 30/10/2026.</t>
  </si>
  <si>
    <t>2026-PCA-SEDU 199</t>
  </si>
  <si>
    <t>2026-PCA-SEDU 181</t>
  </si>
  <si>
    <t>2025-Z482RB</t>
  </si>
  <si>
    <t>Contrato  locação de imóvel nº 031/2023  para instalação e funcionamento da EEEFM Leandro Escobar localizado à Rua Tina Mazzelli de Almeida, nº 255, Bairro Jardim Santa Rosa, Guarapari/ES.</t>
  </si>
  <si>
    <t>Contrato tem por objeto a prestação de serviços de transporte escolar para atendimento aos alunos de Ensino Fundamental e da Educação de Jovens e Adultos (EJA), residentes no município de Barra de São Francisco</t>
  </si>
  <si>
    <t>2026-PCA-SEDU 182</t>
  </si>
  <si>
    <t>2025-CC6MSF</t>
  </si>
  <si>
    <t>Prestação de serviços de transporte escolar para atendimento aos alunos de Ensino Fundamental e da Educação de Jovens e Adultos (EJA), residentes no município de Barra de São Francisco.</t>
  </si>
  <si>
    <t>2026-PCA-SEDU 200</t>
  </si>
  <si>
    <t>Locação de imóvel localizado na região do centro do Município de Barra de São Francisco/ES, destinado ao funcionamento da EEEFM Governador Lindenberg.</t>
  </si>
  <si>
    <t>2026-PCA-SEDU 183</t>
  </si>
  <si>
    <t>2025-XVQTFH</t>
  </si>
  <si>
    <t>2026-PCA-SEDU 016</t>
  </si>
  <si>
    <t>2025-P0QTBH</t>
  </si>
  <si>
    <t>Trata-se de Registro de Preços para eventual futura aquisição de mobiliários em MDF objetivando o aparelhamento das escolas de Ensino Fundamental e Médio da Rede Pública Estadual de Ensino.</t>
  </si>
  <si>
    <t>2026-PCA-SEDU 184</t>
  </si>
  <si>
    <t>2025-JVR383</t>
  </si>
  <si>
    <t>Contrato tem por objeto a contratação de empresa para o fornecimento de passe escolar para o atendimento aos alunos de Ensino Fundamental, Ensino Médio e Educação de Jovens e Adultos – EJA, residentes no município de Nova Venécia/ES</t>
  </si>
  <si>
    <t xml:space="preserve">Leonardo Altoe </t>
  </si>
  <si>
    <t>32.2354 - MANUTENÇÃO E MODERNIZAÇÃO DOS SERVIÇOS NAS ESCOLAS DE ENSINO FUNDAMENTAL, 32.2356 - MANUTENÇÃO E MODERNIZAÇÃO DOS SERVIÇOS NAS ESCOLAS DE ENSINO MÉDIO</t>
  </si>
  <si>
    <t>2026-PCA-SEDU 017</t>
  </si>
  <si>
    <t>2025-66JHSQ</t>
  </si>
  <si>
    <t>2026-PCA-SEDU 201</t>
  </si>
  <si>
    <t>2026-PCA-SEDU 185</t>
  </si>
  <si>
    <t>2025-WGR20P</t>
  </si>
  <si>
    <t>Trata-se de Registro de Preços para eventual futura aquisição de mobiliários em aço (armários), objetivando o aparelhamento das escolas de ensino fundamental e médio da rede estadual de ensino.</t>
  </si>
  <si>
    <t>Contratação de Empresa para o fornecimento de passe escolar aos alunos da rede estadual residentes na zona urbana do município de Linhares</t>
  </si>
  <si>
    <t>Trata-se do Contrato de Locação de Imóvel  nº 006/2022  celebrado entre o Estado do Espírito Santo/ES, por intermédio da Secretaria de Estado da Educação (SEDU) e a Empresa Century Eventos e Promoções LTDA-EPP, para funcionamento da Superintendência Regional de Educação – SRE Cariacica/ES.</t>
  </si>
  <si>
    <t>Leonardo Altoé</t>
  </si>
  <si>
    <t>2026-PCA-SEDU 186</t>
  </si>
  <si>
    <t>2025-818MDG</t>
  </si>
  <si>
    <t>2026-PCA-SEDU 018</t>
  </si>
  <si>
    <t>Contratação de empresa para o fornecimento de passe escolar aos alunos da rede estadual residentes na zona urbana do município de Guarapari (ES)</t>
  </si>
  <si>
    <t>2025-L6QBQ8</t>
  </si>
  <si>
    <t>Trata-se de Registro de Preços para eventual futura aquisição de mobiliários em aço (estantes, carrinho, bibliocanto e placa sinalizadora), objetivando o aparelhamento das escolas de ensino fundamental e médio da rede estadual de ensino.</t>
  </si>
  <si>
    <t>Markson Gonçalves Lima</t>
  </si>
  <si>
    <t>2026-PCA-SEDU 202</t>
  </si>
  <si>
    <t>Trata-se do Contrato de Locação de Imóvel nº 2025.000005.42101.01.localizado na região central (sede) do Município de São Roque do Canaã/ES, destinado ao funcionamento da EEEFM David Roldi.</t>
  </si>
  <si>
    <t>2026-PCA-SEDU 187</t>
  </si>
  <si>
    <t>2025-PCT84G</t>
  </si>
  <si>
    <t>Contratação de empresa para o fornecimento de passe escolar para o atendimento aos alunos de Ensino Fundamental, Ensino Médio e Educação de Jovens e Adultos – EJA, residentes no município de Linhares/ES</t>
  </si>
  <si>
    <t>2026-PCA-SEDU 019</t>
  </si>
  <si>
    <t>2025-36238V</t>
  </si>
  <si>
    <t>Trata-se de Registro de Preços para eventual futura aquisição de cadeiras, poltronas e longarinas, objetivando o aparelhamento das escolas de ensino fundamental e médio da rede estadual de ensino.</t>
  </si>
  <si>
    <t>2026-PCA-SEDU 203</t>
  </si>
  <si>
    <t>Chamada Pública para locação de imóvel para funcionamento da Superintendência Regional de Educação (SRE) de Linhares.</t>
  </si>
  <si>
    <t>2026-PCA-SEDU 188</t>
  </si>
  <si>
    <t>2025-X8CX0H</t>
  </si>
  <si>
    <t>Contratação de empresa para executar serviços de transporte escolar para atendimento aos alunos de Ensino Fundamental e da Educação de Jovens e Adultos (EJA), residentes no município de Serra</t>
  </si>
  <si>
    <t>2026-PCA-SEDU 204</t>
  </si>
  <si>
    <t>Chamada pública para locação de imóvel para a nova sede da  Superintendência Regional de Educação de Afonso Cláudio</t>
  </si>
  <si>
    <t>2026-PCA-SEDU 020</t>
  </si>
  <si>
    <t>2025-1VVBGJ</t>
  </si>
  <si>
    <t>Trata-se de Registro de Preços para eventual futura aquisição de conjunto aluno tamanho 6, conjunto para professor, conjunto para refeitório e carteira escolar com prancheta frontal, objetivando o aparelhamento das escolas de ensino fundamental e médio da rede estadual de ensino.</t>
  </si>
  <si>
    <t>2026-PCA-SEDU 205</t>
  </si>
  <si>
    <t>GERCO</t>
  </si>
  <si>
    <t>Aquisição do Material Didático Complementar do Paes por meio de empresa especializada na prestação de serviços de impressão gráfica para estudantes e professores do 1º, 2º, 3º e 4º ano do Ensino Fundamental.</t>
  </si>
  <si>
    <t>Material/livro didático</t>
  </si>
  <si>
    <t>33.8679 - MELHORIA DO DESEMPENHO ESCOLAR NO ENSINO FUNDAMENTAL</t>
  </si>
  <si>
    <t>2026-PCA-SEDU 207</t>
  </si>
  <si>
    <t>RECONSTRUÇÃO DA EEEFM LEANDRO ESCOBAR, LOCALIZADA EM GUARAPARI. ID CIDADES/TCE-ES: 2023.500E0600020.01.0024</t>
  </si>
  <si>
    <t>MICHEL MEYER MIERTSCHINK</t>
  </si>
  <si>
    <t>2026-PCA-SEDU 206</t>
  </si>
  <si>
    <t>REFORMA E AMPLIAÇÃO NA EEEFM PRIMO BITTI, LOCALIZADA EM ARACRUZ. ID CIDADES/TCE-ES: 2023.500E0600020.01.0004</t>
  </si>
  <si>
    <t>LEONARDO DE AMORIM CASOTTI</t>
  </si>
  <si>
    <t>2026-PCA-SEDU 467</t>
  </si>
  <si>
    <t>2026-2WW084</t>
  </si>
  <si>
    <t>Trata-se da aquisição de mobiliário escolar no modelo Conjunto para Professor CJP-01 (composto de 1 (uma) mesa e 1 (uma) cadeira), objetivando o aparelhamento das escolas da rede estadual de ensino, abrangendo as escolas com matrículas no Ensino Fundamental e Médio.</t>
  </si>
  <si>
    <t xml:space="preserve">Ata de Registro de Preços </t>
  </si>
  <si>
    <t>2026-PCA-SEDU 021</t>
  </si>
  <si>
    <t>2025-XW9GF9</t>
  </si>
  <si>
    <t>Aquisição de mesas rebatíveis para atender às demandas de organização e flexibilidade dos seus espaços administrativos e de reuniões.</t>
  </si>
  <si>
    <t>2026-PCA-SEDU 022</t>
  </si>
  <si>
    <t>2025-MZH055</t>
  </si>
  <si>
    <t xml:space="preserve">Aquisição de Cadeiras com prancheta escamoteáveis,  </t>
  </si>
  <si>
    <t>Licitação/
Sistema de Registro de Preços</t>
  </si>
  <si>
    <r>
      <rPr>
        <sz val="10"/>
        <color theme="1"/>
        <rFont val="Arial"/>
      </rPr>
      <t>1.  Retitifcação dos valores estimados para o exercício de 2026 na Versão 5, de março de 2026, com base nas informações da GERFE X GPO.
2. Alteração do valor para exercício de 2026 em virtude de remanejamento (R$ 747.198,48) para inclusão de nova contratação  conforme 2026-0FZK5B</t>
    </r>
    <r>
      <rPr>
        <sz val="10"/>
        <color theme="1"/>
        <rFont val="Arial"/>
      </rPr>
      <t xml:space="preserve"> </t>
    </r>
  </si>
  <si>
    <t>2026-PCA-SEDU 208</t>
  </si>
  <si>
    <t>REFORMA E AMPLIAÇÃO DA EEEF JUDITH LEÃO CASTELLO RIBEIRO, LOCALIZADA NO MUNICÍPIO DE SERRA/ES.</t>
  </si>
  <si>
    <t>PEDRO ARTUR FERNANDES LINO ANDRADE</t>
  </si>
  <si>
    <t>Alteração da demanda conforme formulário 2026-8MZ9GX:
1. Alteração da Forma de Contratação: de Licitação para Licitação com Sistema de Registro de Preço;</t>
  </si>
  <si>
    <t>2026-PCA-SEDU 376</t>
  </si>
  <si>
    <t>2025-S23FXW</t>
  </si>
  <si>
    <t>Aquisição de 06 (seis) aparelhos de reconhecimento facial e contratação de empresa especializada para prestação de serviços técnicos relacionados à modernização e manutenção de sistemas de controle de acesso físico, incluindo portões eletrônicos, cancelas automáticas e catracas digitais.</t>
  </si>
  <si>
    <t>33.1672 - MODERNIZAÇÃO, AMPLIAÇÃO E ADEQUAÇÃO DA REDE DE ESCOLAS DE ENSINO FUNDAMENTAL</t>
  </si>
  <si>
    <t>2026-PCA-SEDU 209</t>
  </si>
  <si>
    <t>URBANIZAÇÃO E REFORMA NO ESTACIONAMENTO DA SEDU CENTRAL, LOCALIZADA EM VITÓRIA. ID CIDADES/TCE-ES: 2023.500E0600020.01.0072</t>
  </si>
  <si>
    <t>39 e 52</t>
  </si>
  <si>
    <t>2026-PCA-SEDU 210</t>
  </si>
  <si>
    <t>32.1450 - MODERNIZAÇÃO, AMPLIAÇÃO E ADEQUAÇÃO DAS UNIDADES ADMINISTRATIVA; 32.2175 - MANUTENÇÃO DAS UNIDADES CENTRAL E REGIONAIS</t>
  </si>
  <si>
    <t>Obra de reforma na EEEFM de Joassuba Sr Antonio Patricio de Fontoura, localizada no município de Ecoporanga</t>
  </si>
  <si>
    <t>2026-PCA-SEDU 023</t>
  </si>
  <si>
    <t>2025-B32BRS</t>
  </si>
  <si>
    <t>Aquisição de Armários Móveis para Armazenamento e Carregamento de Chromebooks</t>
  </si>
  <si>
    <t>2026-PCA-SEDU 473</t>
  </si>
  <si>
    <t>2026-S8XBWK</t>
  </si>
  <si>
    <t>2026-PCA-SEDU 211</t>
  </si>
  <si>
    <t>Aquisição de fechaduras de porta para uso interno e externo, incluindo modelos de embutir, externas em aço inox e fechaduras com chave tubular para divisórias, com fornecimento de materiais, destinadas à manutenção predial e ao reforço da segurança patrimonial das unidades administrativas da Secretaria de Estado da Educação - SEDU, das Superintendências Regionais de Educação - SRE’s, do Centro de Distribuição e Logística - CDLog/Viana e do Centro de Formação dos Profissionais da Educação - CEFOPE.</t>
  </si>
  <si>
    <t>REFORMA NA EEEFM SERRA SEDE, LOCAZIDA EM SERRA. ID CIDADES/TCE-ES: 2023.500E0600020.01.0051</t>
  </si>
  <si>
    <t>Bem Permanente em Geral</t>
  </si>
  <si>
    <t>Contratação Direta</t>
  </si>
  <si>
    <t>Daniel José dos Santos Junior</t>
  </si>
  <si>
    <t>R$ 13.081,50</t>
  </si>
  <si>
    <t>2026-PCA-SEDU 027</t>
  </si>
  <si>
    <t>2025-V1KM2K</t>
  </si>
  <si>
    <t>Contratação de empresa especializada em fornecimento e instalação de cortinas tipo persianas.</t>
  </si>
  <si>
    <t>30 e 39</t>
  </si>
  <si>
    <t>2026-PCA-SEDU 212</t>
  </si>
  <si>
    <t>2026-PCA-SEDU 028</t>
  </si>
  <si>
    <t>2025-29SDL7</t>
  </si>
  <si>
    <t>REFORMA E AMPLIAÇÃO DA EEEFM ZENÓBIA LEÃO, LOCALIZADA NO MUNICÍPIO DE GUARAPARI/ES. ID CIDADES/TCE-ES: 2023.500E0600020.01.0015.</t>
  </si>
  <si>
    <t>GEM</t>
  </si>
  <si>
    <t>Realizar Feira de Cursos Técnicos e Empreendedorismo com participação de cerca de 500 estudantes e professores do Ensino Médio Integrado (IFTP).</t>
  </si>
  <si>
    <t>Evento Formativo para Aluno</t>
  </si>
  <si>
    <t>33.8657 - EXPANSÃO, QUALIFICAÇÃO E DESENVOLVIMENTO DA OFERTA DE CURSOS TÉCNICOS DE NÍVEL MÉDIO</t>
  </si>
  <si>
    <t>2026-PCA-SEDU 029</t>
  </si>
  <si>
    <t>2025-SJD5DD</t>
  </si>
  <si>
    <t>GEPED</t>
  </si>
  <si>
    <t xml:space="preserve"> 33.1673 -  MODERNIZAÇÃO, AMPLIAÇÃO E ADEQUAÇÃO DA REDE DE ESCOLAS DE ENSINO MÉDIO</t>
  </si>
  <si>
    <t>2026-PCA-SEDU 213</t>
  </si>
  <si>
    <t xml:space="preserve">Contratação de empresa especializada para a organização e realização dos eventos do Programa Escola do Futuro, incluindo fornecimento de material formativo, impressos padronizados e coffee break. </t>
  </si>
  <si>
    <t>Evento Institucional</t>
  </si>
  <si>
    <t>Contratação de obra e serviços de engenharia, em razão da definição do art. 6º, incisos XII e XXI, a, da Lei Federal nº 14.133/2021, referente a Reforma da Superintendência Regional de Ensino de Colatina, localizada em Colatina/ES.</t>
  </si>
  <si>
    <t>32.2183 - FORMAÇÃO DE TÉCNICOS E GESTORES</t>
  </si>
  <si>
    <t>2026-PCA-SEDU 214</t>
  </si>
  <si>
    <t>REFORMA E AMPLIAÇÃO DA EEEFM CAMILA MOTTA, LOCALIZADA EM ALFREDO CHAVES. ID CIDADES/TCE-ES: 2023.500E0600020.01.0023</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</si>
  <si>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</si>
  <si>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2026-PCA-SEDU 215</t>
  </si>
  <si>
    <t>2026-PCA-SEDU 030</t>
  </si>
  <si>
    <t>2025-4L62S2</t>
  </si>
  <si>
    <t>REFORMA E AMPLIAÇÃO NA EEEFM VILA REGÊNCIA, LOCALIZADA NO MUNICÍPIO DE LINHARES/ES. ID CIDADES/TCE-ES: 2023.500E0600020.01.0081</t>
  </si>
  <si>
    <t>GEEPEI</t>
  </si>
  <si>
    <t>Contratação de empresas especializadas para atender às necessidades da Secretaria de Estado da Educação para as Imersões dos profissionais que atuam nas Classes Hospitalares do ES.</t>
  </si>
  <si>
    <t>33.8662 - FORMAÇÃO DE PROFESSORES DA EDUCAÇÃO ESPECIAL.</t>
  </si>
  <si>
    <t>Excluida mediante informações constante no Formulário Proposta de Alteração de Demanada (E-docs 2026-0M0Z5N de 19/03/2026) presente no encaminhamento 2026-DHPPH9.</t>
  </si>
  <si>
    <t>2026-PCA-SEDU 031</t>
  </si>
  <si>
    <t>2025-R4DVMB</t>
  </si>
  <si>
    <t>Contratação de empresas especializadas para atender às necessidades da Secretaria de Estado da Educação para as Imersões dos NEAPIEs que atuam nos 11 NEAPIES das Superintendências Regionais.</t>
  </si>
  <si>
    <t>Retificação dos valores estimados para o exercício de 2026 na Versão 5, de março de 2026, com base nas informações da GERFE x GPO.</t>
  </si>
  <si>
    <t>2026-PCA-SEDU 216</t>
  </si>
  <si>
    <t xml:space="preserve">Contratação de Ambientes de Rápida Implantação - ARI, visando apoio as unidades escolares e/ou obras de reforma, ampliação e reconstrução de imóveis pertencentes a Sedu, com fornecimento de equipamentos.
</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</si>
  <si>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</si>
  <si>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2026-PCA-SEDU 482</t>
  </si>
  <si>
    <t>2026-DHPPH9</t>
  </si>
  <si>
    <t>AE02</t>
  </si>
  <si>
    <t>Contratação de serviços para organização e gerenciamento de eventos institucionais presenciais, sob demanda, envolvendo o planejamento operacional, execução, apoio logístico, acompanhamento e suprimento de toda infraestrutura necessária para a sua realização</t>
  </si>
  <si>
    <t>32.6677 - PROMOÇÃO DE EVENTOS INSTITUCIONAIS</t>
  </si>
  <si>
    <t>2026-PCA-SEDU 514</t>
  </si>
  <si>
    <t>2026-PCA-SEDU 218</t>
  </si>
  <si>
    <t>2026-HN1DCF</t>
  </si>
  <si>
    <t>RECONSTRUÇÃO DA EEEFM PROFESSORA FILOMENA QUITIBA, LOCALIZADA EM PIÚMA/ES. IDCIDADES/TCE-ES:2023.500E0600020.01.0001.</t>
  </si>
  <si>
    <t>Aquisição de equipamentos para produção de conteúdo audiovisual, captação de imagem e áudio e comunicação operacional</t>
  </si>
  <si>
    <t>Equipamentos de Comunicação</t>
  </si>
  <si>
    <t>Dispensa de Licitação</t>
  </si>
  <si>
    <t>Daniel José dos Santos Júnior</t>
  </si>
  <si>
    <t>32.1450 - MODERNIZAÇÃO, AMPLIAÇÃO E ADEQUAÇÃO DAS UNIDADES ADMINISTRATIVAS.</t>
  </si>
  <si>
    <t>Incluída a partir da Versão 09.</t>
  </si>
  <si>
    <t>2026-PCA-SEDU 032</t>
  </si>
  <si>
    <t>2025-TDBFBV</t>
  </si>
  <si>
    <t>Contratação de empresa especializada em planejamento, organização, gerenciamento e execução de eventos para a realização de de “11 Seminários Regionais de Educação Especial na Perspectiva da Educação Inclusiva do Espírito Santo - 2026”.</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</si>
  <si>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</si>
  <si>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2026-PCA-SEDU 471</t>
  </si>
  <si>
    <t>2026-1CGHLS</t>
  </si>
  <si>
    <t>Contratação de empresa especializada para prestar serviços de logística e apoio à viagem de 120 (cento e vinte) profissionais — entre Secretários Municipais de Educação e servidores da Secretaria de Estado da Educação (SEDU/ES) — ao município de Fortaleza/CE.</t>
  </si>
  <si>
    <t>2026-PCA-SEDU 219</t>
  </si>
  <si>
    <t>Alteração da demanda conforme formulário 2026-BBXDFP:
1. Alteração da definição do Objeto;
2. Alteração da estimativa preliminar do valor total: de R$ 300.000,00 para R$ 837.774,00;
6. Alteração da Estimativa preliminar do valor a ser contratado:  de  R$ 300.000,00 para R$ 837.774,00;
Alterações promovidas a partir da Versão 07.</t>
  </si>
  <si>
    <t>REFORMA NA EEEFM ALMIRANTE BARROSO, LOCALIZADA EM VITÓRIA.</t>
  </si>
  <si>
    <t>2026-PCA-SEDU 033</t>
  </si>
  <si>
    <t>2025-GZ1XVC</t>
  </si>
  <si>
    <t>Contratação de empresa especializada em planejamento, organização e execução de eventos, para a realização de 5 (cinco) eventos institucionais da Gerência do Regime de Colaboração com os Municípios (GERCO) em 2026.</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</si>
  <si>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</si>
  <si>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2026-PCA-SEDU 516</t>
  </si>
  <si>
    <t>2026-KPDKD5 ok</t>
  </si>
  <si>
    <t>Contratação de empresa especializada na prestação de serviços integrados de planejamento, organização, fornecimento de infraestrutura completa, na Região Metropolitana da Grande Vitória, para a
realização conjunta de dois eventos institucionais da SEDU: a cerimônia de premiação do Prêmio Sedu Boas Práticas na Educação – 19a edição (Lote 01, 500 participantes) e a cerimônia de premiação do Prêmio Escola que Colabora – PEC (Lote 02, 400 participantes), a serem realizados em 03 e 10 de dezembro de 2026.</t>
  </si>
  <si>
    <t>2026-PCA-SEDU 220</t>
  </si>
  <si>
    <t>REFORMA NA EEEFM AGENOR DE SOUZA LÉ, LOCALIZADA EM VILA VELHA. ID CIDADES/TCE-ES: 2023.500E0600020.01.0069</t>
  </si>
  <si>
    <t>R$ 211.667,53</t>
  </si>
  <si>
    <t>2026-PCA-SEDU 034</t>
  </si>
  <si>
    <t>2025-TWHL58</t>
  </si>
  <si>
    <t>GEACIQ</t>
  </si>
  <si>
    <t>Contratação de empresa especializada em serviços de organização de eventos, para a realização do Encontro de Gestores da Educação do Campo da Rede Estadual do Espírito Santo, promovido pela GEACIQ.</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</si>
  <si>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</si>
  <si>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2026-PCA-SEDU 449</t>
  </si>
  <si>
    <t>2026-0L73Q8</t>
  </si>
  <si>
    <t>Contratação de Empresa para prestação de serviço comum de apoio logístico e operacional, com especificações usuais de mercado, destinado à realização da Cerimônia de Embarque dos estudantes selecionados no Programa de Intercâmbio Estudantil da Secretaria de Estado da Educação.</t>
  </si>
  <si>
    <t>Contratação direta - Inexigibilidade</t>
  </si>
  <si>
    <t>2026-PCA-SEDU 221</t>
  </si>
  <si>
    <t>Contratação de obra e serviços de engenharia, referente a Reconstrução do Castelo D’água da EEEFM Nelson Vieira, localizada em Viana /ES.</t>
  </si>
  <si>
    <t>23//01/2026</t>
  </si>
  <si>
    <t>32.6677 — PROMOÇÃO DE EVENTOS INSTITUCIONAIS</t>
  </si>
  <si>
    <t xml:space="preserve">Alteração do Agente de Contratação  a partir da V.5 </t>
  </si>
  <si>
    <t>2026-PCA-SEDU 040</t>
  </si>
  <si>
    <t>2025-5DV24H</t>
  </si>
  <si>
    <t>Contratação de empresa especializada para prestação de serviços referentes à realização  da cerimônia de sorteio dos países de destino do Intercâmbio Estudantil Sedu 2026 que será realizado no mês de agosto, para 1.800 (um mil e oitocentos) convidados, incluindo locação de sonorização, serviço de limpeza e fornecimento de água mineral gelada.</t>
  </si>
  <si>
    <t>2026-PCA-SEDU 222</t>
  </si>
  <si>
    <t>Contratação de obra e serviços de engenharia, referente a Estabilização de Talude na EEEM Bráulio Franco, localizada em Muniz Freire/ES.</t>
  </si>
  <si>
    <t>33.8678 - FORTALECIMENTO DA APRENDIZAGEM DOS ESTUDANTES DO ENSINO MÉDIO NAS ÁREAS DE CONHECIMENTO</t>
  </si>
  <si>
    <t>2026-PCA-SEDU 035</t>
  </si>
  <si>
    <t>2025-5T6HXR</t>
  </si>
  <si>
    <t>GGE</t>
  </si>
  <si>
    <t>Contratação de empresa para realização da Viagem Pedagógica do Comitê Estadual de Líderes.</t>
  </si>
  <si>
    <t>33.2348 - VALORIZAÇÃO E FORTALECIMENTO DOS PROFISSIONAIS DA EDUCAÇÃO</t>
  </si>
  <si>
    <t>2026-PCA-SEDU 499</t>
  </si>
  <si>
    <t>2026-MZQP9K</t>
  </si>
  <si>
    <t>Locação de espaço no evento na Universidade Vila Velha (UVV) para participação da Secretaria de Estado da Educação (Sedu) no Inovaweek 2026, evento voltado à inovação e ao empreendedorismo, com ações da Sedu que contemplarão o público da Rede Estadual de Ensino.</t>
  </si>
  <si>
    <t>Inexigibilidade de licitação</t>
  </si>
  <si>
    <t>Jéssica Tesch Gonçalves</t>
  </si>
  <si>
    <t>32.6677 - PROMOÇÃO DE EVENTOS INSTITUCIONAIS.</t>
  </si>
  <si>
    <t>Incluida a partir da Versão 08.</t>
  </si>
  <si>
    <t>2026-PCA-SEDU 036</t>
  </si>
  <si>
    <t>2025-QW1G8B</t>
  </si>
  <si>
    <t>GEEJA</t>
  </si>
  <si>
    <t>Contratação de serviços especializados na realização de eventos com locação de espaço, fornecimento de coffe-break e serviços gráficos  para o Seminário Regional de Gestão Escolar.</t>
  </si>
  <si>
    <t>33.8663 - FORMAÇÃO DE PROFESSORES DA EDUCAÇÃO DE JOVENS E ADULTOS</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</si>
  <si>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</si>
  <si>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2026-PCA-SEDU 041</t>
  </si>
  <si>
    <t>2025-C674GH</t>
  </si>
  <si>
    <t>Contratação de vagas para capacitação de servidores sobre a Nova Lei de Licitações e Contratos, abordando regras contratuais, do planejamento à execução, com foco na interpretação e aplicação das normas legais e doutrinas, por especialistas reconhecidos na Administração Pública.</t>
  </si>
  <si>
    <t xml:space="preserve">
2026-PCA-SEDU 500</t>
  </si>
  <si>
    <r>
      <rPr>
        <sz val="10"/>
        <color theme="1"/>
        <rFont val="Arial"/>
      </rPr>
      <t xml:space="preserve">
2026-NV5RD8 </t>
    </r>
    <r>
      <rPr>
        <sz val="10"/>
        <color rgb="FFFF0000"/>
        <rFont val="Arial"/>
      </rPr>
      <t xml:space="preserve">
</t>
    </r>
    <r>
      <rPr>
        <i/>
        <sz val="7"/>
        <color theme="1"/>
        <rFont val="Arial"/>
      </rPr>
      <t xml:space="preserve">
</t>
    </r>
  </si>
  <si>
    <t xml:space="preserve">Contratação de empresa para apoio a eventos de pequeno porte para suporte à live do Curso Preparatório Pré-Enem Espírito Santo e para montagem de ponto de apoio para ação de acolhimento nos dois dias de realização do Enem 2026.
</t>
  </si>
  <si>
    <t>2026-PCA-SEDU 223</t>
  </si>
  <si>
    <t xml:space="preserve"> Dispensa de licitação</t>
  </si>
  <si>
    <t>REFORMA E AMPLIAÇÃO NO CEEFMTI ANTÔNIO ACHA, LOCALIZADO NO MUNICÍPIO DE MIMOSO DO SUL/ES. ID CidadES/TCE-ES: 2023.500E0600020.01.0070</t>
  </si>
  <si>
    <t>R$ 39.864,00</t>
  </si>
  <si>
    <t>Beatriz Reis Lyra</t>
  </si>
  <si>
    <t xml:space="preserve">Alteração da demanda conforme Formulário 2026-495RW4:
1.Alteração do valor total estimado: de R$ 18.500,00 para R$ 39.864,00;
Alteração registrada na V10.
</t>
  </si>
  <si>
    <t>2026-PCA-SEDU 037</t>
  </si>
  <si>
    <t>2025-0GKT0Z</t>
  </si>
  <si>
    <t>ARCTI</t>
  </si>
  <si>
    <t>A contratação de empresa especializada na prestação de serviços de planejamento para organização do evento institucional “III Seminário de Práticas Exitosas do Proeti” destinado a 500 profissionais da educação.</t>
  </si>
  <si>
    <t>2026-PCA-SEDU 224</t>
  </si>
  <si>
    <t>Contratação de obra e serviços de engenharia, referente a obra para Reforma e Ampliação da EEEFM São Jorge, localizada em Brejetuba/ES.</t>
  </si>
  <si>
    <t xml:space="preserve">32.6677 - PROMOÇÃO DE EVENTOS INSTITUCIONAIS </t>
  </si>
  <si>
    <t>2026-PCA-SEDU 225</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</si>
  <si>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</si>
  <si>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Contratação de obra e serviços de engenharia,  referente a obra de reforma e ampliação da EEEF Elvira Barros, localizada na Afonso Claúdio/ES.</t>
  </si>
  <si>
    <t>2026-PCA-SEDU 466</t>
  </si>
  <si>
    <t>2026-Q2GBLK</t>
  </si>
  <si>
    <t>GECEB</t>
  </si>
  <si>
    <t>Contratação de empresas especializadas para a prestação de serviços técnicos, operacionais e logísticos necessários à realização do evento Simulação Estudantil da Organização das Nações Unidas na Rede Estadual – SerONU 2026, a ser realizado na Região Metropolitana da Grande Vitória, com execução prevista para a segunda quinzena de novembro de 2026.</t>
  </si>
  <si>
    <t>R$ 655.504,73</t>
  </si>
  <si>
    <t>2026-PCA-SEDU 038</t>
  </si>
  <si>
    <t>2025-0MPDJ3</t>
  </si>
  <si>
    <t>Cerimônia do Fórum dos Conselhos de Escola</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</si>
  <si>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</si>
  <si>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2026-PCA-SEDU 039</t>
  </si>
  <si>
    <t>2026-PCA-SEDU 226</t>
  </si>
  <si>
    <t>2025-37KN1Z</t>
  </si>
  <si>
    <t>REFORMA E AMPLIAÇÃO NA EEEFM ELICE BAPTISTA GAUDIO, LOCALIZADA NO MUNICÍPIO DE SERRA/ES. ID CIDADES/TCE-ES: 2023.500E0600020.01.0078</t>
  </si>
  <si>
    <t>Aluguel de Espaço físico, infraestrutura e recursos audiovisuais, contratação de serviços de alimentação e recursos humanos, compatíveis à realização de evento de cerimônia de premiação de médio porte com capacidade para 500 (quinhentas) pessoas.</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</si>
  <si>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</si>
  <si>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2026-PCA-SEDU-517</t>
  </si>
  <si>
    <t>2026-W54VDL</t>
  </si>
  <si>
    <t>Contratação de empresa especializada na prestação de serviços integrados de planejamento, organização, hospedagem, espaço físico climatizado com infraestrutura completa, recursos audiovisuais, recursos humanos, material de consumo (kit formação) e alimentação, para a realização de 11 (onze) imersões formativas presenciais para gestores e técnicos vinculados à SEDU/ES, abrangendo aproximadamente 806 participantes das 11 Superintendências Regionais de Educação (SREs), a serem realizadas no segundo semestre de 2026.</t>
  </si>
  <si>
    <t>2026-PCA-SEDU 227</t>
  </si>
  <si>
    <t>Contratação de obra e serviços de engenharia, referente a Construção de Muro de Arrimo, Intervenções Emergenciais da EEEFM Maria Ortiz, localizada em Vitória/ES</t>
  </si>
  <si>
    <t>R$ 1.090.903,76</t>
  </si>
  <si>
    <t>2183 - FORMAÇÃO DE TÉCNICOS E GESTORES</t>
  </si>
  <si>
    <t>2026-PCA-SEDU 042</t>
  </si>
  <si>
    <t>2025-J776XC</t>
  </si>
  <si>
    <t>Alteração da demanda a patir da versão 06, conforme formulário 2026-8H8TXF:
1. Alteração da definição do Objeto;
2. Alteração do tipo de contratação: de Em Andamento para Nova:
3. Alteração da estimativa preliminar do valor total: de R$ 2.144.815,32 para R$ 1.930.579,43;
4. Alteração da Estimativa preliminar do valor a ser contratado: de R$ 2.144.815,32 para  R$ 1.656.437,15;
5. Alteração da previsão da data: 30/06/2026.</t>
  </si>
  <si>
    <t xml:space="preserve">Contratação de empresa especializada para a realização de 11 imersões, que podem ocorrer em 11 municípios diferentes, para um total de 740  gestores, em eventos de formação continuada, com foco no alinhamento de demandas estratégicas e prioritárias para o início do ano letivo, contemplando a disponibilização de espaço, infraestrutura e recursos audiovisuais, materiais formativos, recursos humanos e serviços de coffe-break. </t>
  </si>
  <si>
    <t>2026-PCA-SEDU 228</t>
  </si>
  <si>
    <t>Formação/Capacitação para Servidor</t>
  </si>
  <si>
    <t>Contratação de obra e serviços de engenharia, referente para Reforma e Ampliação da Escola Estadual de Ensino Fundamental e Médio Olegário Martins, localizada no município de Água Doce do Norte/ES.</t>
  </si>
  <si>
    <t>Marcelo Amorim Gonçalves</t>
  </si>
  <si>
    <t>33.1673</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</si>
  <si>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</si>
  <si>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2026-PCA-SEDU 043</t>
  </si>
  <si>
    <t>2026-PCA-SEDU 383</t>
  </si>
  <si>
    <t>2025-53CK0F</t>
  </si>
  <si>
    <t>2026-PCA-SEDU 229</t>
  </si>
  <si>
    <t>GEI</t>
  </si>
  <si>
    <t>Contratação de obra e serviços de engenharia, referente para a Reforma da Escola Estadual de Ensino Fundamental e Médio Maria Trindade Oliveira, localizada em Ibatiba/ES</t>
  </si>
  <si>
    <t>2025-NKM92H</t>
  </si>
  <si>
    <t>Locação de espaço com coffee break para a realização dos treinamentos do Censo Escolar, biênio 2025/2026, na etapa de Matrícula Inicial, realizados nas regiões Norte, Sul e Grande Vitória e contratação de pessoa jurídica para confecção de kit boas-vindas, que será distribuído no treinamento.</t>
  </si>
  <si>
    <t>Termo de Cooperação nº 112/2019, cujo objeto é a descentralização de créditos orçamentários e repasse de recursos financeiros para a Contratação de Empresa para Construção da nova Escola Estadual Manoel Abreu – Localizada no município de Linhares/ES.</t>
  </si>
  <si>
    <t>33.2347 - LEVANTAMENTO DAS
INFORMAÇÕES DO CENSO ESCOLAR, AVALIAÇÃO DOS ESTUDANTES E ELABORAÇÃO DE INDICADORES
EDUCACIONAIS</t>
  </si>
  <si>
    <t>Excluida a partir da V.8, mediante informações constante no Formulário Proposta de Alteração de Demanada (E-docs 2026-CDM7FQ de 12/06/2026) presente no encaminhamento 2026-XHCD9D.</t>
  </si>
  <si>
    <t>33.1672, 33.1673</t>
  </si>
  <si>
    <t>2026-PCA-SEDU 052</t>
  </si>
  <si>
    <t>2026-PCA-SEDU 384</t>
  </si>
  <si>
    <t>SEAF</t>
  </si>
  <si>
    <t>Contratação de vagas em cursos de formação para servidores que atuam na área administrativa da Sedu.</t>
  </si>
  <si>
    <t>2026-PCA-SEDU 230</t>
  </si>
  <si>
    <t>2025-RWF3QX</t>
  </si>
  <si>
    <t>Termo de Cooperação nº 014/2021, cujo objeto é a descentralização de créditos orçamentários e repasse de recursos financeiros para a  Conclusão da reforma e ampliação da EEEFM João Crisóstomo Belesa, localizado no município de Cariacica/ES.</t>
  </si>
  <si>
    <t>Contratação de obra e serviços de engenharia, referente a Reforma e Ampliação da Escola Estadual de Ensino Médio Professor Renato José da Costa Pacheco, localizada em Vitória/ES.</t>
  </si>
  <si>
    <t>2026-PCA-SEDU 385</t>
  </si>
  <si>
    <t>2025-QM9FLJ</t>
  </si>
  <si>
    <t>Termo de Cooperação nº 096/2021, cujo objeto é a descentralização de créditos orçamentários e repasse de recursos financeiros para a Contratação de empresa para execução da obra de Reforma e Ampliação da EEEFM Presidente Kennedy, localizada no município de Presidente Kennedy/ES.</t>
  </si>
  <si>
    <t>2026-PCA-SEDU 231</t>
  </si>
  <si>
    <t xml:space="preserve">Contratação de obra e serviços de engenharia, referente a reconstrução do castelo d’água da EEEFM Zumbi Dos Palmares, localizada em SERRA /ES.
</t>
  </si>
  <si>
    <t>2026-PCA-SEDU 386</t>
  </si>
  <si>
    <t>2025-1Z6HSH</t>
  </si>
  <si>
    <t>Termo de Cooperação nº 145/2023, cujo objeto é a descentralização de créditos orçamentários e repasse de recursos financeiros para a Contratação de empresa especializada em serviços de engenharia para Reforma e Ampliação da EEEFM Bananal, no município de Rio Bananal/ES</t>
  </si>
  <si>
    <t>2026-PCA-SEDU 232</t>
  </si>
  <si>
    <t>Contratação de obra e serviços de engenharia,  referente a Manutenção na EEEFM EEEFM Domingos José Martins, localizada em Marataízes/ES.</t>
  </si>
  <si>
    <t xml:space="preserve"> 32.2183 - FORMAÇÃO DE TÉCNICOS E
GESTORES</t>
  </si>
  <si>
    <t>2026-PCA-SEDU 458</t>
  </si>
  <si>
    <t>Diferença de R$ 109.184,38 entre o valor estimado (R$ 1.862.418,56) e os recursos de caixa do Tesouro (R$ 1.971.602,94), correspondente ao acréscimo do 2026-PCA-SEDU 049, de R$ 128.415,62 para R$ 237.600,00. Complementação poderá ocorrer mediante utilização de saldo deste PCA, conforme E-Docs 2026-K9VJJT.</t>
  </si>
  <si>
    <t>2025-HL8S5L</t>
  </si>
  <si>
    <t>Termo de Cooperação nº 012/2023, cujo objeto é a descentralização de créditos orçamentários e repasse de recursos financeiros para a Contratação de empresa para execução das obras de Reforma e Ampliação da EEEFM Jacaraípe, no município de Serra/ES.</t>
  </si>
  <si>
    <t>2026-PCA-SEDU 462</t>
  </si>
  <si>
    <t>2026-ZTBZ99</t>
  </si>
  <si>
    <t>2026-PCA-SEDU 233</t>
  </si>
  <si>
    <t>GEPRO</t>
  </si>
  <si>
    <t>Contratação de empresa especializada para a prestação de serviços de treinamento e qualificação profissional, para 4.610 (quatro mil seiscentos e dez) professores no curso de Formação Continuada em Recomposição de Aprendizagens para professores de Língua Portuguesa e Matemática.</t>
  </si>
  <si>
    <t xml:space="preserve">Contratação de obra e serviços de engenharia, referente a Reconstrução do Castelo D’água da EEEF Graúna, localizada em Itapemirim /ES.
</t>
  </si>
  <si>
    <t>2026-PCA-SEDU 387</t>
  </si>
  <si>
    <t>2025-K8C9K1</t>
  </si>
  <si>
    <t>Termo de Cooperação nº 014/2023, cujo objeto é a descentralização de créditos orçamentários e repasse de recursos financeiros para a Contratação de empresa especializada em serviços de engenharia para Reforma e Ampliação da EEEFM Nossa Senhora de Lourdes, localizada no município de Pinheiros/ES.</t>
  </si>
  <si>
    <t>33.6086 - FORMAÇÃO DE PROFESSORES DO ENSINO FUNDAMENTAL; 33.6087 - FORMAÇÃO DOS PROFESSORES DO ENSINO MÉDIO</t>
  </si>
  <si>
    <t>2026-PCA-SEDU 377</t>
  </si>
  <si>
    <t>2026-PCA-SEDU 388</t>
  </si>
  <si>
    <t>2025-P9Q9T8</t>
  </si>
  <si>
    <t>Termo de Cooperação nº 102/2020, cujo objeto é a descentralização de créditos orçamentários e repasse de recursos financeiros para a Contratação de Empresa para Reforma e ampliação da Escola Estadual Juraci Machado – Localizada no município de Serra/ES.</t>
  </si>
  <si>
    <t>2025-7SB8H0</t>
  </si>
  <si>
    <t>Contratação de serviços de consultoria, assessoramento e capacitação profissional para obtenção da certificação “Escola de Referência - Google for Education”, voltado para os profissionais da educação da Rede Estadual do Espírito Santo, no âmbito do Programa Escola do Futuro.</t>
  </si>
  <si>
    <t>2026-PCA-SEDU 234</t>
  </si>
  <si>
    <t xml:space="preserve">Contratação de obra e serviços de engenharia, referente a reconstrução do castelo d’água da CEEMTI Henrique Coutinho, localizada em Iúna/ES.
</t>
  </si>
  <si>
    <t>33.1672</t>
  </si>
  <si>
    <t>2026-PCA-SEDU 389</t>
  </si>
  <si>
    <t>2025-CT4L4R</t>
  </si>
  <si>
    <t xml:space="preserve">Termo de Cooperação nº 091/2022, cujo objeto é a descentralização de créditos orçamentários e repasse de recursos financeiros para a Contratação de empresa para execução dos serviços de Reforma e Ampliação da Escola Estadual Manoel Lopes, localizado no município de Serra/ES. </t>
  </si>
  <si>
    <t>2026-PCA-SEDU 044</t>
  </si>
  <si>
    <t>2025-LCW92K</t>
  </si>
  <si>
    <t>Alteração da demanda a partir da Versão 09, conforme formulário 2026-1MKK62:
1. Alteração do Objeto: Contratação de empresa para execução da obra de reconstrução do castelo d’água da CEEMTI Henrique Coutinho, localizada em Iúna/ES, com fornecimento de mão de obra e materiais.;
2. Alteração do tipo de licitação: de "Em Andamento" para "Nova"da previsão da data;
3. Alteração da Estimativa preliminar do valor total a ser contratado/adquirido: de R$ 920.250,00 para R$ 783.863,13;
4. Alteração da Estimativa preliminar do valor a ser contratao/adquirido para o exercício de 2026: de R$ 470.250,00 para R$ 391.931,56;
5. Alteração da previsão da data: de 31/06/2026 para 10/09/2026"</t>
  </si>
  <si>
    <t>Contratação de empresa especializada na realização de eventos com locação de espaço físico, infraestrutura e recursos audiovisuais, contratação de serviços de coffee break, materiais gráficos e recursos humanos, compatíveis à realização de 03 Seminários Regionais de Gestão Escolar (um no norte, um no sul e um na região metropolitana do estado) com público de 200 pessoas cada, totalizando 600 pessoas.</t>
  </si>
  <si>
    <t>2026-PCA-SEDU 235</t>
  </si>
  <si>
    <t>2026-PCA-SEDU 390</t>
  </si>
  <si>
    <t>2025-VFKT3B</t>
  </si>
  <si>
    <t>Termo de Cooperação nº 030/2023, cujo objeto é a descentralização de créditos orçamentários e repasse de recursos financeiros para a Contratação de empresa especializada em serviços de engenharia para Reforma e Ampliação da EEFM Pedro Paulo Grobério, no município de Jaguaré/ES.</t>
  </si>
  <si>
    <t>Contratação de obra e serviços de engenharia, referente a Reconstrução do Castelo D’água e Climatização da CEEMFT Bernardo Horta, localizada em Irupí /ES.</t>
  </si>
  <si>
    <t>2026-PCA-SEDU 391</t>
  </si>
  <si>
    <t>2025-FJSLKM</t>
  </si>
  <si>
    <t>Termo de Cooperação nº 097/2022, cujo objeto é a descentralização de créditos orçamentários e repasse de recursos financeiros para a Contratação de empresa para execução dos serviços de Reforma e ampliação do CEIER de Águia Branca, localizado no município de Águia Branca/ES.</t>
  </si>
  <si>
    <t>2026-PCA-SEDU 236</t>
  </si>
  <si>
    <t>Contratação de obra e serviços de engenharia,  referente a reconstrução do castelo d’água da CEEFMTI Maura Abaurre, localizada em Vila Velha /ES.</t>
  </si>
  <si>
    <t>2026-PCA-SEDU 392</t>
  </si>
  <si>
    <t>2025-MH307C</t>
  </si>
  <si>
    <t>Termo de Cooperação nº 001/2020, cujo objeto é a descentralização de créditos orçamentários e repasse de recursos financeiros para a Contratação de Empresa para reforma e ampliação da Escola José Carlos Castro - localizada no município de Conceição da Barra/ES.</t>
  </si>
  <si>
    <t>2026-PCA-SEDU 237</t>
  </si>
  <si>
    <t xml:space="preserve">Contratação de obra e serviços de engenharia, referente a Reconstrução do Castelo D’água da EEEFM Benício Gonçalves, localizada em Vila Velha /ES.
</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</si>
  <si>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</si>
  <si>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2026-PCA-SEDU 045</t>
  </si>
  <si>
    <t>2025-WTBN46</t>
  </si>
  <si>
    <t xml:space="preserve">Contratação de 300 vagas para os servidores da SEDU participarem do evento
formativo “Sapion Summit: Inovação, Empatia e Transformação”, a ser realizado na
data de 26/08/2026, em Colatina-ES. 
</t>
  </si>
  <si>
    <t xml:space="preserve"> Alteração da demanda a partir da V8, conforme formulário 2026-G7HVSG:
1. Alteração da estimativa preliminar do valor para 2026: de  R$ 2.000.000,00 para  R$ 4.000.000,00.
</t>
  </si>
  <si>
    <t>2026-PCA-SEDU 393</t>
  </si>
  <si>
    <t>2025-B12448</t>
  </si>
  <si>
    <t>Termo de Cooperação nº 095/2020, cujo objeto é a descentralização de créditos orçamentários e repasse de recursos financeiros para a Contratação de Empresa para Reforma e Ampliação da Escola Estadual Antônio dos Santos Neves – Localizada no município de Boa Esperança/ES.</t>
  </si>
  <si>
    <t>2026-PCA-SEDU 394</t>
  </si>
  <si>
    <t>2026-PCA-SEDU 238</t>
  </si>
  <si>
    <t>2025-C41897</t>
  </si>
  <si>
    <t>Termo de Cooperação nº 101/2020, cujo objeto é a descentralização de créditos orçamentários e repasse de recursos financeiros para a Contratação de Empresa para Construção da Escola Estadual Virgínio Pereira – Localizada no município de Serra/ES.</t>
  </si>
  <si>
    <t>Contratação de obra e serviços de engenharia, referente a Reconstrução do Castelo D’água da CEEMTI Bartouvino Costa, localizada em Linhares /ES.</t>
  </si>
  <si>
    <t>2026-PCA-SEDU 046</t>
  </si>
  <si>
    <t>2025-T7NCC5</t>
  </si>
  <si>
    <t>2026-PCA-SEDU 239</t>
  </si>
  <si>
    <t xml:space="preserve">Contratação de obra e serviços de engenharia, referente a reconstrução do castelo d’água da EEEM Emir De Macedo Gomes, localizada em Linhares /ES.
</t>
  </si>
  <si>
    <t>Contratação de empresa especializada na organização de intercâmbio (passagem aérea, hospedagem, locomoção, alimentação e curso) destinado a 70 (setenta) servidores, sendo a maior parte Diretores escolares, para participação em curso de formação continuada com a Universidade do Chile.</t>
  </si>
  <si>
    <t>2026-PCA-SEDU 395</t>
  </si>
  <si>
    <t>2025-JQ1V0G</t>
  </si>
  <si>
    <t>Termo de Cooperação nº 041/2021, cujo objeto é a descentralização de créditos orçamentários e repasse de recursos financeiros para a Contratação de Empresa para Reforma e Ampliação da Escola Estadual São João Batista – Localizada no município de Cariacica/ES.</t>
  </si>
  <si>
    <t>2026-PCA-SEDU 240</t>
  </si>
  <si>
    <t>Contratação de obra e serviços de engenharia, referente a Reconstrução do Castelo D’água da EEEFM DR. Silva Mello, localizada em Guarapari /ES.</t>
  </si>
  <si>
    <t>2026-PCA-SEDU 047</t>
  </si>
  <si>
    <t>2025-09DHX4</t>
  </si>
  <si>
    <t>2026-PCA-SEDU 396</t>
  </si>
  <si>
    <t>2025-D2J4F1</t>
  </si>
  <si>
    <t xml:space="preserve">Contratação empresa Organização, Cerimonial e logística III Jornada de Educação. Em 2 dias contará gestores escolares, assessores regionais, técnicos  ERER, Técnicos da Seeb, Prof. Coordenadores Estratégia Racial e Movimento Negro. </t>
  </si>
  <si>
    <t>Termo de Cooperação nº 091/2020, cujo objeto é a descentralização de créditos orçamentários e repasse de recursos financeiros para a Contratação de Empresa para Reforma e Ampliação da Escola Estadual Getúlio Pimentel Loureiro – Localizada no município de Serra/ES.</t>
  </si>
  <si>
    <t>33.6087 - FORMAÇÃO DE PROFESSORES DO ENSINO MÉDIO</t>
  </si>
  <si>
    <t>2026-PCA-SEDU 397</t>
  </si>
  <si>
    <t>2025-492CRK</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</si>
  <si>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</si>
  <si>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Termo de Cooperação nº 146/2023, cujo objeto é a descentralização de créditos orçamentários e repasse de recursos financeiros para a Contratação de empresa especializada em serviços de engenharia para Reforma e Ampliação da EEEFM Araribóia, no município de Pancas/ES</t>
  </si>
  <si>
    <t>2026-PCA-SEDU 048</t>
  </si>
  <si>
    <t>2026-PCA-SEDU 241</t>
  </si>
  <si>
    <t>Contratação de empresa especializada em engenharia consultiva para a prestação de serviços técnicos profissionais especializados em projetos da Gerencia de Rede Física Escolar (GERFE) compreendendo o desenvolvimento de projetos de reforma, ampliação e construção em que a SEDU seja participante.</t>
  </si>
  <si>
    <t>2025-WKPWXH</t>
  </si>
  <si>
    <t>Taiane Quintas Sarmento</t>
  </si>
  <si>
    <t>2026-PCA-SEDU 398</t>
  </si>
  <si>
    <t>2025-J5PPN1</t>
  </si>
  <si>
    <t>Contratação de Palestrante para a III Jornada de Educação Antirracista.</t>
  </si>
  <si>
    <t xml:space="preserve">Termo de Cooperação nº 035/2023, cujo objeto é a descentralização de créditos orçamentários e repasse de recursos financeiros para a Contratação de empresa especializada em serviços de engenharia para Construção da EEEFM Prof. Joaquim Fonseca, no município de Conceição da Barra/ES.
</t>
  </si>
  <si>
    <t>2026-PCA-SEDU 399</t>
  </si>
  <si>
    <t>2025-CNSH67</t>
  </si>
  <si>
    <t>Termo de Cooperação nº 024/2020, cujo objeto é a descentralização de créditos orçamentários e repasse de recursos financeiros para a Contratação de Empresa para Reconstrução da Escola Estadual Jerônimo Monteiro – Localizada no município de Jerônimo Monteiro/ES.</t>
  </si>
  <si>
    <t xml:space="preserve">Alteração da demanda conforme formulário 2026-52L37X:
1. Alteração no cronograma de execução de 29/05/2026 para 26/11/2026.  Alteração promovida a partir da Versão 09. </t>
  </si>
  <si>
    <t>2026-PCA-SEDU 242</t>
  </si>
  <si>
    <t>2026-PCA-SEDU 049</t>
  </si>
  <si>
    <t>2025-FB9WF7</t>
  </si>
  <si>
    <t xml:space="preserve">Contratação de obra e serviços de engenharia, referente a Reforma e ampliação CEEMTI Monsenhor Miguel de Sanctis, localizada em Guaçuí/ES.
</t>
  </si>
  <si>
    <t>Contratação de 450 (quatrocentos e cinquenta) inscrições para os servidores da Secretaria de Estado da Educação (Sedu) participarem da capacitação “V Meeting Tribuna Educação”, a ser realizado na data de 25 de março de 2026, no município de Vitória/ES</t>
  </si>
  <si>
    <t>2026-PCA-SEDU 400</t>
  </si>
  <si>
    <t>2025-H9RMHS</t>
  </si>
  <si>
    <t>Termo de Cooperação nº 074/2021, cujo objeto é a descentralização de créditos orçamentários e repasse de recursos financeiros para a Contratação de Empresa para execução dos serviços de construção de passarela e auditório na Escola Estadual João Bley - Localizada no município de Castelo/ES.</t>
  </si>
  <si>
    <t>2026-PCA-SEDU 243</t>
  </si>
  <si>
    <t xml:space="preserve">Contratação de obra e serviços de engenharia, referente a obra para Construção da Superintendência Regional de Ensino (SRE) de Guaçuí, localizada em Guaçuí - ES.
</t>
  </si>
  <si>
    <t>2026-PCA-SEDU 401</t>
  </si>
  <si>
    <t>2025-DNTKN1</t>
  </si>
  <si>
    <t>Termo de Cooperação nº 147/2023, cujo objeto é a descentralização de créditos orçamentários e repasse de recursos financeiros para a Contratação de empresa especializada em serviços de engenharia para Reforma e Ampliação do CEIER Boa Esperança, no município de Boa Esperança/ES</t>
  </si>
  <si>
    <t>2026-PCA-SEDU 244</t>
  </si>
  <si>
    <t>2026-PCA-SEDU 402</t>
  </si>
  <si>
    <t>2025-DN94C8</t>
  </si>
  <si>
    <t>Contratação de obra e serviços de engenharia, referente a obra para  Construção da Superintendência Regional de Ensino (SRE) de Linhares, localizada em Linhares/ES.</t>
  </si>
  <si>
    <t>Termo de Cooperação nº 005/2021, cujo objeto é a descentralização de créditos orçamentários e repasse de recursos financeiros para a Contratação de Empresa para Reforma e Ampliação da Escola Estadual Maria Penedo, localizada no município de Serra/ES.</t>
  </si>
  <si>
    <t>Valor inicialmente previsto de R$ 128.415,62, posteriormente alterado para R$ 237.600,00, em decorrência da ampliação de 350 para 450 inscrições, conforme Formulário de Proposta de Alteração de Demanda – E-Docs 2026-K9VJJT. A complementação de R$ 109.184,38 poderá ocorrer mediante utilização de saldo do 2026-PCA-SEDU 052.</t>
  </si>
  <si>
    <t>2026-PCA-SEDU 050</t>
  </si>
  <si>
    <t>2026-PCA-SEDU 403</t>
  </si>
  <si>
    <t>2025-6ZJHMJ</t>
  </si>
  <si>
    <t>2025-CK7T82</t>
  </si>
  <si>
    <t>Termo de Cooperação nº 111/2019, cujo objeto é a descentralização de créditos orçamentários e repasse de recursos financeiros para a Contratação de empresa para execução da reforma e ampliação da Escola Aristóbulo Barbosa Leão, localizada no município de Serra/ES.</t>
  </si>
  <si>
    <t>Contratação de empresa especializada na realização de eventos com locação de espaço físico, infraestrutura e recursos audiovisuais, contratação de serviços de coffee break, materiais gráficos e recursos humanos, compatíveis à realização do Seminário de Gestão Administrativa e Financeira Escolar, evento de médio porte com capacidade para 350 (trezentos e cinquenta) pessoas.</t>
  </si>
  <si>
    <t>2026-PCA-SEDU 404</t>
  </si>
  <si>
    <t>2025-PJG1H1</t>
  </si>
  <si>
    <t>Termo de Cooperação nº 109/2020, cujo objeto é a descentralização de créditos orçamentários e repasse de recursos financeiros para a Contratação de Empresa para Reforma e Ampliação da Escola Estadual Itagiba Escobar – Localizada no município de Cariacica/ES.</t>
  </si>
  <si>
    <t>2026-PCA-SEDU 245</t>
  </si>
  <si>
    <t>Prestação de serviços de apoio técnico à Gerência de Rede Física Escolar (GERFE). ID CidadES/TCE-ES: 2023.500E0600020.01.0085.</t>
  </si>
  <si>
    <t>VINÍCIUS BOLZAN CADE</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</si>
  <si>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</si>
  <si>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2026-PCA-SEDU 051</t>
  </si>
  <si>
    <t>2025-8WJ5VX</t>
  </si>
  <si>
    <t>Contratação de empresa especializada para a realização eventos, serviços gráficos e materiais formativos para a Jornada SEDU, evento de formação continuada, no formato de Imersão, voltado para Diretores Escolares e Coordenadores Pedagógicos.</t>
  </si>
  <si>
    <t>2026-PCA-SEDU 405</t>
  </si>
  <si>
    <t>2026-PCA-SEDU 247</t>
  </si>
  <si>
    <t>2025-GT7D3K</t>
  </si>
  <si>
    <t>Termo de Cooperação nº 017/2023, cujo objeto é a descentralização de créditos orçamentários e repasse de recursos financeiros para a Contratação de empresa especializada em serviços de engenharia para a Reforma e Ampliação da EEEFM Ceciliano Abel de Almeida, localizada no município de São Mateus/ES.</t>
  </si>
  <si>
    <t xml:space="preserve">Reforma da EEEM Arnulpho Mattos, localizada no município de Vitória/ES. ID CidadES – TCE-ES 2024.500E0600020.01.0007.
</t>
  </si>
  <si>
    <t>2026-PCA-SEDU 406</t>
  </si>
  <si>
    <t>2025-2GGBMS</t>
  </si>
  <si>
    <t>Termo de Cooperação nº 089/2022, cujo objeto é a descentralização de créditos orçamentários e repasse de recursos financeiros para a Contratação de empresa para serviços de supervisão e apoio técnico as atividades de fiscalização das obras de edificações da CEO do DER-ES, para suporte a  SEDU.</t>
  </si>
  <si>
    <t>2026-PCA-SEDU 248</t>
  </si>
  <si>
    <t xml:space="preserve">Contratação de obra e serviços de engenharia, referente a obra de reforma e ampliação da EEEFM Theodomiro Ribeiro Coelho, localizada em Cariacica /ES.
</t>
  </si>
  <si>
    <r>
      <rPr>
        <sz val="10"/>
        <color theme="1"/>
        <rFont val="Arial"/>
      </rPr>
      <t>Excluida mediante informações constante no Formulário Proposta de Alteração de Demanada (</t>
    </r>
    <r>
      <rPr>
        <b/>
        <sz val="10"/>
        <color theme="1"/>
        <rFont val="Calibri"/>
      </rPr>
      <t>E-docs</t>
    </r>
    <r>
      <rPr>
        <sz val="10"/>
        <color theme="1"/>
        <rFont val="Calibri"/>
      </rPr>
      <t xml:space="preserve"> </t>
    </r>
    <r>
      <rPr>
        <b/>
        <sz val="10"/>
        <color theme="1"/>
        <rFont val="Calibri"/>
      </rPr>
      <t>2026-0M0Z5N de 19/03/2026)</t>
    </r>
    <r>
      <rPr>
        <sz val="10"/>
        <color theme="1"/>
        <rFont val="Calibri"/>
      </rPr>
      <t xml:space="preserve"> presente no encaminhamento </t>
    </r>
    <r>
      <rPr>
        <b/>
        <sz val="10"/>
        <color theme="1"/>
        <rFont val="Calibri"/>
      </rPr>
      <t>2026-DHPPH9</t>
    </r>
    <r>
      <rPr>
        <sz val="10"/>
        <color theme="1"/>
        <rFont val="Calibri"/>
      </rPr>
      <t>.</t>
    </r>
  </si>
  <si>
    <t>Alteração da demanda, a partir da V8, conforme formulário 2026-GM9V90:
1. Alteração da estimativa preliminar do valor para 2026: de  R$ 2.000.000,00 para  R$ 4.000.000,00.</t>
  </si>
  <si>
    <t>2026-PCA-SEDU 053</t>
  </si>
  <si>
    <t>2026-PCA-SEDU 407</t>
  </si>
  <si>
    <t>2025-X0FH09</t>
  </si>
  <si>
    <t>2025-G52722</t>
  </si>
  <si>
    <t>Termo de Cooperação nº 026/2023, cujo objeto é a descentralização de créditos orçamentários e repasse de recursos financeiros para a Contratação de empresa especializada em serviços de engenharia visando a Reforma e Ampliação da EEEF Dr. Emílio Roberto Zanotti - município de São Mateus/ES.</t>
  </si>
  <si>
    <t xml:space="preserve">Aquisição dos gêneros alimentícios açúcar, adoçante e café em tela, visando o atendimento aos visitantes e servidores desta SEDU (unidade Central, superintendências regionais de educação, galpão e Conselho Estadual de Educação). </t>
  </si>
  <si>
    <t>2026-PCA-SEDU 408</t>
  </si>
  <si>
    <t>Alteração da demanda conforme formulário 2026-H96FBH:
11. Alteração da estimativa preliminar do valor total a ser contratado/adquirido: de R$ 375.708,00 para R$ 87.750,00;
2. Alteração da estimativa preliminar do valor a ser contratado/adquirido para o exercício de 2026: de R$ 375.708,00 para R$ 87.750,00.
Alteração promovida a partir da Versão 09.</t>
  </si>
  <si>
    <t>2025-RPB61K</t>
  </si>
  <si>
    <t>2026-PCA-SEDU 249</t>
  </si>
  <si>
    <t>2026-PCA-SEDU 054</t>
  </si>
  <si>
    <t>Termo de Cooperação nº 176/2023, cujo objeto é a descentralização de créditos orçamentários e repasse de recursos financeiros para a Contratação de empresa especializada nos serviços de Reforma e Ampliação da EEEFM São Domingos, no município de São Domingos do Norte/ES.</t>
  </si>
  <si>
    <t>2025-20V70K</t>
  </si>
  <si>
    <t>Contratação de obra e serviços de engenharia, referente a Reforma e Ampliação da Escola Estadual de Ensino Fundamental e Médio Cândida Povoa, localizada no município de Apiacá/ES.</t>
  </si>
  <si>
    <t>Aquisição de gêneros alimentícios oriundos da Agricultura Familiar e do Empreendedor Familiar Rural ou de suas organizações, para prover as necessidades de alimentação escolar dos estudantes matriculados na rede estadual de ensino do Espírito Santo.</t>
  </si>
  <si>
    <t>2026-PCA-SEDU 409</t>
  </si>
  <si>
    <t>2025-G8K4XG</t>
  </si>
  <si>
    <t>Termo de Cooperação nº 177/2023, cujo objeto é a descentralização de créditos orçamentários e repasse de recursos financeiros para a Contratação de empresa especializada para execução da Obra de Reforma e Ampliação do CEIER de Vila Pavão, localizado no município de Vila Pavão/ES.</t>
  </si>
  <si>
    <t>2026-PCA-SEDU 410</t>
  </si>
  <si>
    <t>2025-WP16RP</t>
  </si>
  <si>
    <t>Termo de Cooperação nº 042/2021, cujo objeto é a descentralização de créditos orçamentários e repasse de recursos financeiros para a Contratação de Empresa para execução da obra de reforma e ampliação Escola Estatual Job Pimentel – Localizada no município de Mantenópolis/ES.</t>
  </si>
  <si>
    <t>2026-PCA-SEDU 058</t>
  </si>
  <si>
    <t xml:space="preserve"> 2025-WG7DGG</t>
  </si>
  <si>
    <t>GEPLAN</t>
  </si>
  <si>
    <t>Aquisição de imóvel localizado na sede do município de São Roque do Canaã destinado ao funcionamento de uma unidade escolar de Ensino Médio para que a EEEFM David Roldi possua sede própria.</t>
  </si>
  <si>
    <t>2026-PCA-SEDU 411</t>
  </si>
  <si>
    <t>2025-45QRWL</t>
  </si>
  <si>
    <t>Termo de Cooperação nº 031/2023, cujo objeto é a descentralização de créditos orçamentários e repasse de recursos financeiros para a Contratação de empresa especializada em serviços de engenharia para Reconstrução da EEEFM São João do Sobrado, localizada no município de Pinheiros/ES.</t>
  </si>
  <si>
    <t>Jamile Borges de Mattos</t>
  </si>
  <si>
    <t>Alteração da demanda, a partir da V8, conforme formulário 2026-TVZZHW:
1. Alteração da estimativa preliminar do valor para 2026: de  R$ 2.000.000,00 para  R$ 4.000.000,00.</t>
  </si>
  <si>
    <t>2026-PCA-SEDU 412</t>
  </si>
  <si>
    <t>2025-JM70M5</t>
  </si>
  <si>
    <t>Termo de Cooperação nº 085/2024, cujo objeto é a descentralização de créditos orçamentários e repasse de recursos financeiros para a Contratação de empresa especializada em serviços de engenharia para Reconstrução da EEEFM Domingos José Martins, localizada no município de Marataízes/ES.</t>
  </si>
  <si>
    <r>
      <rPr>
        <sz val="10"/>
        <color theme="1"/>
        <rFont val="Arial"/>
      </rPr>
      <t xml:space="preserve">Alteração da demanda a partir da Versão 09, conforme formulário 2026-CZHKZH :
</t>
    </r>
    <r>
      <rPr>
        <sz val="10"/>
        <color theme="1"/>
        <rFont val="Arial"/>
      </rPr>
      <t xml:space="preserve">1. </t>
    </r>
    <r>
      <rPr>
        <sz val="10"/>
        <color theme="1"/>
        <rFont val="Arial"/>
      </rPr>
      <t xml:space="preserve">Alteração da estimativa preliminar do valor para 2026: de R$ 5.623.900,39 para  R$ 4.776.067,43. (remanejamento de R$ 847.832,96 para custeio do Identificador 2026-PCA-SEDU 509).
</t>
    </r>
    <r>
      <rPr>
        <sz val="10"/>
        <color theme="1"/>
        <rFont val="Arial"/>
      </rPr>
      <t>2.</t>
    </r>
    <r>
      <rPr>
        <sz val="10"/>
        <color theme="1"/>
        <rFont val="Arial"/>
      </rPr>
      <t xml:space="preserve"> Alteração da estimativa preliminar do valor para 2026: de R$ 4.776.067,43 para R$ 4.384.760,09. (remanejamento de R$ 391.307,34 para custeio do Identificador 2026-PCA-SEDU 510).</t>
    </r>
  </si>
  <si>
    <t>2026-PCA-SEDU 251</t>
  </si>
  <si>
    <t xml:space="preserve">Contratação de obra e serviços de engenharia, referente para Reconstrução da EEEFM Manoel Rosindo da Silva, localizada no município de Guarapari/ES.
</t>
  </si>
  <si>
    <t xml:space="preserve">Alteração da demanda, a partir da V8, conforme formulário 2026-922K6C:
1. Alteração da estimativa preliminar do valor para 2026: de  R$ 2.000.000,00 para  R$ 4.000.000,00.
</t>
  </si>
  <si>
    <t>33.1673 - MODERNIZAÇÃO, AMPLIAÇÃO E
ADEQUAÇÃO DA REDE DE ESCOLAS DE ENSINO MÉDIO</t>
  </si>
  <si>
    <t>2026-PCA-SEDU 055</t>
  </si>
  <si>
    <t>2026-PCA-SEDU 413</t>
  </si>
  <si>
    <t>2025-D12D7H</t>
  </si>
  <si>
    <t>2025-113W5P</t>
  </si>
  <si>
    <t>Termo de Cooperação nº 031/2025, cujo objeto é a descentralização de créditos orçamentários e repasse de recursos financeiros para a Contratação de empresa para reforma, recuperação e restauração da edificação da EEEFM MARIA ORTIZ, localizada no município de Vitória/ES.</t>
  </si>
  <si>
    <t>Aquisição de imóvel para funcionamento da Superintendência Regional de Educação (SRE) de Vila Velha/ES, que seja localizado na região central do município de Vila Velha/ES.</t>
  </si>
  <si>
    <t>2026-PCA-SEDU 252</t>
  </si>
  <si>
    <t>Contratação de obra e serviços de engenharia, referente a Construção da nova EEEFM JOSÉ PINTO COELHO, localizada em Santa Teresa/ES.</t>
  </si>
  <si>
    <t>2026-PCA-SEDU 253</t>
  </si>
  <si>
    <t>Contratação de obra e serviços de engenharia, referente a Construção da EEEM MARIO GURGEL II, localizada em Vila Velha/ES.</t>
  </si>
  <si>
    <t>2026-PCA-SEDU 414</t>
  </si>
  <si>
    <t>2025-B2HD13</t>
  </si>
  <si>
    <t>Termos de cooperação nº 061/2021 e nº 005/2025 para execução do Programa “BOLSA TÉCNICA” pela Secretaria de Estado da Ciência, Tecnologia, Inovação e Educação Profissional - SECTI.</t>
  </si>
  <si>
    <t>2026-PCA-SEDU 254</t>
  </si>
  <si>
    <t>Contratação de obra e serviços de engenharia, referente a Construção de sede própria da EEEFM JOAQUIM CAETANO DE PAIVA, localizada em Laranja da Terra/ES.</t>
  </si>
  <si>
    <t>2026-PCA-SEDU 056</t>
  </si>
  <si>
    <t>2025-40KVLD</t>
  </si>
  <si>
    <t>Aquisição de imóvel para funcionamento da Superintendência Regional de Educação (SRE) de Cachoeiro de Itapemirim/ES, que seja localizado na região central do município de Cachoeiro de Itapemirim/ES.</t>
  </si>
  <si>
    <t>Maria José Caliman Terci</t>
  </si>
  <si>
    <t>33.8657</t>
  </si>
  <si>
    <t>2026-PCA-SEDU 472</t>
  </si>
  <si>
    <t>2026-DG101Q</t>
  </si>
  <si>
    <t>Termo de cooperação nº 028/2016, cujo objeto é a contratação de obra de construção, reforma, ampliação e construção de quadra, nos municípios de Vitória, Cariacica, Guarapari, Muqui, Serra e Vila Velha.</t>
  </si>
  <si>
    <t>2026-PCA-SEDU 256</t>
  </si>
  <si>
    <t>A Contratação de empresa (CESAN), será por meio de Dispensa de Licitação, terá o caráter continuado e por tempo indeterminado com base no Art. 109 da Lei 14.133/2021 e com fundamento no art. 75, inc. VIII da Lei nº 14.133/21, para fornecimento de Água Potável, coleta e tratamento de esgoto.</t>
  </si>
  <si>
    <t>Serviço Público - Monopólio</t>
  </si>
  <si>
    <t>Ana Thelma Gonçalves de Araujo</t>
  </si>
  <si>
    <t>2026-PCA-SEDU 057</t>
  </si>
  <si>
    <t xml:space="preserve">2025-F83RTV 
alterado pelo encaminhamento 2025-Z1PS11 </t>
  </si>
  <si>
    <t>Aquisição de imóvel para construção de uma
Unidade Escolar na região de Cariacica/ES</t>
  </si>
  <si>
    <t>R$ 4.000.000,00</t>
  </si>
  <si>
    <t>Outras despesas correntes e Investimento</t>
  </si>
  <si>
    <t xml:space="preserve">32.2354 - MANUTENÇÃO E MODERNIZAÇÃO DOS SERVIÇOS NAS ESCOLAS DE ENSINO FUNDAMENTAL; 32. 2356 - MANUTENÇÃO E MODERNIZAÇÃO DOS SERVIÇOS NAS ESCOLAS DE
ENSINO MÉDIO; 32.2175 - MANUTENÇÃO DAS UNIDADES CENTRAL E REGIONAIS, </t>
  </si>
  <si>
    <t>2026-PCA-SEDU 257</t>
  </si>
  <si>
    <t>A Contratação de empresa (BRK AMBIENTAL – CACHOEIRO DE ITAPEMIRIM S.A.), será por meio de Dispensa de Licitação (contratação direta), terá o caráter continuado 
e por tempo indeterminado com base no Art. 109 da Lei 14.133/2021.</t>
  </si>
  <si>
    <t>33.1673 - MODERNIZAÇÃO, AMPLIAÇÃO E ADEQUAÇÃO DA REDE DE ESCOLAS DE ENSINO MÉDIO</t>
  </si>
  <si>
    <t>2026-PCA-SEDU 484</t>
  </si>
  <si>
    <t>2026-P0H9RZ</t>
  </si>
  <si>
    <t>2026-PCA-SEDU 415</t>
  </si>
  <si>
    <t>2026-PCA-SEDU 258</t>
  </si>
  <si>
    <t>2025-FWLRVD</t>
  </si>
  <si>
    <t>Aquisição de imóvel localizado na região central do Município de Venda Nova do Imigrante /ES, destinado a sede definitiva da EEEFM Fioravante Caliman, situada na Av. Evandi Américo Comarella, nº 675, no município de Venda Nova do Imigrante/ES</t>
  </si>
  <si>
    <t>Termo de Cooperação nº 007/2023, cujo objeto é a descentralização de créditos orçamentários e repasse de recursos financeiros para a Contratação de empresa especializada em serviços de engenharia para Reconstrução da EEEF Córrego do Cedro, localizada no município de Conceição da Barra/ES.</t>
  </si>
  <si>
    <t>A Contratação da empresa (SAAE) de Ibitirama, será por meio de Dispensa de Licitação (contratação direta), terá o caráter continuado e por tempo indeterminado com base no Art. 109 da Lei 14.133/2021 e com fundamento no art. 75, inc. VIII da Lei nº 14.133/21.</t>
  </si>
  <si>
    <t>33.1672 - MODERNIZAÇÃO, AMPLIAÇÃO E ADEQUAÇÃO DA REDE DE ESCOLAS DE ENSINO FUNDAMENTAL; 33.1673 - MODERNIZAÇÃO, AMPLIAÇÃO E ADEQUAÇÃO DA REDE DE ESCOLAS DE ENSINO MÉDIO</t>
  </si>
  <si>
    <t>32.2354 - MANUTENÇÃO E MODERNIZAÇÃO DOS SERVIÇOS NAS ESCOLAS DE ENSINO FUNDAMENTAL</t>
  </si>
  <si>
    <t>Incluido a partir da Versão 06.</t>
  </si>
  <si>
    <t>2026-PCA-SEDU 259</t>
  </si>
  <si>
    <t>2026-VHF563</t>
  </si>
  <si>
    <t>A Contratação da empresa (SAAE) de Guaçuí, será por meio de Dispensa de Licitação(contratação direta), terá o caráter continuado e por tempo indeterminado com base no Art. 109 da Lei 14.133/2021 e com fundamento no art. 75, inc. VIII da Lei nº 14.133/21.</t>
  </si>
  <si>
    <t>Andressa Evangelista Guimarães Ferro</t>
  </si>
  <si>
    <t>2026-PCA-SEDU 416</t>
  </si>
  <si>
    <t>2025-B1V8WJ</t>
  </si>
  <si>
    <t>2026-PCA-SEDU 260</t>
  </si>
  <si>
    <t>Termo de Cooperação nº 006/2023, cujo objeto é a descentralização de créditos orçamentários e repasse de recursos financeiros para a Contratação de empresa para execução de obra de Reforma e Ampliação da Escola Estadual Maria José Zouain de Miranda, localizada no município de Serra/ES.</t>
  </si>
  <si>
    <t>2026-PCA-SEDU 375</t>
  </si>
  <si>
    <t>A Contratação da empresa (SAAE) de São Domingos do Norte, será por meio de Dispensa de Licitação (contratação direta), terá o caráter continuado e por tempo indeterminado com base no Art. 109 da Lei 14.133/2021 e com fundamento no art. 75, inc. VIII da Lei nº 14.133/21.</t>
  </si>
  <si>
    <t>2025-BWLT6C</t>
  </si>
  <si>
    <t>Trata-se da aquisição de terreno localizado na região de Rio Claro, no Município de Guarapari/ES, destinado à reconstrução da EEEFM Rio Claro.</t>
  </si>
  <si>
    <t>2026-PCA-SEDU 261</t>
  </si>
  <si>
    <t>Empresa (SAAE) de Rio Bananal, será por meio de Dispensa de Licitação (contratação direta), terá o caráter continuado e por tempo indeterminado com base no Art. 109 da Lei 14.133/2021 e com fundamento no art. 75, inc. VIII da Lei nº 14.133/21</t>
  </si>
  <si>
    <t>2026-SV4D4G</t>
  </si>
  <si>
    <t>3 32.2356 - MANUTENÇÃO E MODERNIZAÇÃO DOS SERVIÇOS NAS ESCOLAS DE ENSINO MÉDIO</t>
  </si>
  <si>
    <t>Aquisição de terreno localizado na Região Central do Município de Vila Velha/ES, destinado para a reconstrução da EEEM Godofredo Schneider.</t>
  </si>
  <si>
    <t>2026-PCA-SEDU 262</t>
  </si>
  <si>
    <t>Contratação da empresa (SAAE) de Mimoso do Sul, será por meio de Dispensa de Licitação (contratação direta), terá o caráter continuado e por tempo indeterminado com base no Art. 109 da Lei 14.133/2021 e com fundamento no art. 75, inc. VIII da Lei nº 14.133/21.</t>
  </si>
  <si>
    <t>2026-PCA-SEDU 417</t>
  </si>
  <si>
    <t>2025-9LD7VR</t>
  </si>
  <si>
    <t>Termo de Cooperação nº 013/2023, cujo objeto é a descentralização de créditos orçamentários e repasse de recursos financeiros para a Contratação de empresa especializada em serviços de engenharia para a Reforma e Ampliação da EEEFM Augusto de Oliveira - município de Conceição da Barra/ES</t>
  </si>
  <si>
    <t>Alteração da demanda conforme formulário 2026-4SC39R.
1. Alteração da Descrição Simplificada: Aquisição de terreno localizado na Região Central do Município de Vila Velha/ES, destinado para a reconstrução da EEEM Godofredo Schneider
2. Alteração do tipo de licitação: Em andamento para Nova
3.. Alteração do Gestor do Contrato: A definir;
4. Informação do Agente de Contratação: A definir. 
5. Alteração da estimativa preliminar do valor total a ser contratado/adquirido: de  R$5.000.000,00 para R$13.594.630,00.
6. Alteração da previsão de data de encerramento do contrato em andamento: 15/12/2026. Alterado a partir da V.6.</t>
  </si>
  <si>
    <t>2026-PCA-SEDU 485</t>
  </si>
  <si>
    <t>2026-0GKKTV</t>
  </si>
  <si>
    <t>2026-PCA-SEDU 263</t>
  </si>
  <si>
    <t>Contratação de concessionária de energia elétrica Luz e Força Santa Maria S.A, será por meio de Dispensa de Licitação e terá o caráter continuado. Esclarecemos também que será por tempo indeterminado com base no Art. 109 da Lei 14.133/2021 e com fundamento no art. 75, inc. VIII da Lei nº 14.133/21.</t>
  </si>
  <si>
    <t>Edmara Seidel da Silva</t>
  </si>
  <si>
    <t>2026-PCA-SEDU 418</t>
  </si>
  <si>
    <t>Locação de imóvel urbano nº 053/2013, celebrado entre o Estado do Espírito Santo, por intermédio da Secretaria de Estado da Educação (SEDU), e o Instituto Salesiano Pedro Palácios (ISJB), com a finalidade de disponibilizar instalações físicas para a Escola Estadual de Ensino Fundamental e Médio (EEEFM) "Fioravante Caliman", situada na Av. Evandi Américo Comarella, nº 675, no município de Venda Nova do Imigrante/ES.</t>
  </si>
  <si>
    <t>2025-4GGLTZ</t>
  </si>
  <si>
    <t>Termo de Cooperação nº 015/2023, cujo objeto é a descentralização de créditos orçamentários e repasse de recursos financeiros para a Contratação de empresa para Construção da Escola Estadual Alice Holzmeister, localizada no município de Santa Leopoldina/ES.</t>
  </si>
  <si>
    <t>Contratação Direta - Dispensa de Licitação</t>
  </si>
  <si>
    <t>2026-PCA-SEDU 264</t>
  </si>
  <si>
    <t>Contratação de empresa especializada para prestação de serviços continuados e por prazo indeterminado de fornecimento de água encanada potável, recepção e tratamento de esgoto, para todas as unidades escolares pertencentes à Rede Pública Estadual de Ensino localizada em COLATINA-ES.</t>
  </si>
  <si>
    <t>32. 2356 - MANUTENÇÃO E MODERNIZAÇÃO DOS SERVIÇOS NAS ESCOLAS nas Escolas de Ensino Médio</t>
  </si>
  <si>
    <t>Incluída a partir da Versão 06.</t>
  </si>
  <si>
    <t>2026-PCA-SEDU 059</t>
  </si>
  <si>
    <t>2025-D50974</t>
  </si>
  <si>
    <t>Chamada pública pra locação de imóvel urbano para instalação e funcionamento da Superintendência Regional de Educação de Barra de São Francisco – SREBSF, que seja localizado na região central do município.</t>
  </si>
  <si>
    <t>2026-PCA-SEDU 419</t>
  </si>
  <si>
    <t>2025-848DPX</t>
  </si>
  <si>
    <t>2026-PCA-SEDU 265</t>
  </si>
  <si>
    <t>Contratação de empresa especializada para prestação de serviços continuados e por prazo indeterminado de fornecimento de água encanada potável, recepção e tratamento de esgoto, para todas as unidades escolares pertencentes à Rede Pública Estadual de Ensino localizadas no município de MARILÂNDIA-ES.</t>
  </si>
  <si>
    <t>Termo de Cooperação nº 178/2023, cujo objeto é a descentralização de créditos orçamentários e repasse de recursos financeiros para a Contratação de empresa especializada nos serviços de Reforma e Ampliação da EEEFM Ana Maria Carletti Quiuqui, no município de Águia Branca/ES.</t>
  </si>
  <si>
    <t>Incluída a partir da V5.</t>
  </si>
  <si>
    <t>2026-PCA-SEDU 480</t>
  </si>
  <si>
    <t>2026-PCA-SEDU 266</t>
  </si>
  <si>
    <t>2026-8LP8G2</t>
  </si>
  <si>
    <t>A Contratação da empresa (SAAE) de Jaguaré, será por meio de Dispensa de Licitação (contratação direta), terá o caráter continuado e por tempo indeterminado com base no Art. 109 da Lei 14.133/2021 e com fundamento no art. 75, inc. VIII da Lei nº 14.133/21.</t>
  </si>
  <si>
    <t>2026-PCA-SEDU 420</t>
  </si>
  <si>
    <t>2025-4VB1WD</t>
  </si>
  <si>
    <t>Serviço de plotagem, compreendendo a impressão e aplicação do material gráfico, a ser executada conforme arte previamente estabelecida e fornecida pela SEDU do castelo d’água do Galpão CDLOG</t>
  </si>
  <si>
    <t>Termo de Cooperação nº 021/2021, cujo objeto é a descentralização de créditos orçamentários e repasse de recursos financeiros para a Contratação de Empresa para Reforma e Ampliação da Escola Estadual Sizenando Pechincha – Localizada no município de Serra/ES.</t>
  </si>
  <si>
    <t>Material de Consumo Diversos</t>
  </si>
  <si>
    <t>2026-PCA-SEDU 421</t>
  </si>
  <si>
    <t>2025-J3JT3V</t>
  </si>
  <si>
    <t>2026-PCA-SEDU 503</t>
  </si>
  <si>
    <t>2026-PCA-SEDU 267</t>
  </si>
  <si>
    <t>2026-71R8Q9</t>
  </si>
  <si>
    <t>Termo de Cooperação nº 016/2023, cujo objeto é a descentralização de créditos orçamentários e repasse de recursos financeiros para a Contratação de empresa especializada em serviços de engenharia para Reconstrução da EEEF Três de Maio, localizada no município de Pedro Canário/ES</t>
  </si>
  <si>
    <t>Contratação por inexigibilidade de licitação de empresa especializada para prestação de serviços continuados e por prazo indeterminado de fornecimento contínuo de energia elétrica da Empresa EDP ESPIRITO SANTO DISTRIBUIÇÃO DE ENERGIA S.A.</t>
  </si>
  <si>
    <t>Aquisição de 213 (duzentos e treze) extintores de incêndio do tipo ABC, sendo 20 (vinte) unidades de 4 kg, 87 (oitenta e sete) unidades de 6 kg e 106 (cento e seis) unidades de 8 kg, além de 213 (duzentas e treze) placas de sinalização fotoluminescentes e 213 (duzentas e treze) suportes de chão tipo tripé, compatíveis com a quantidade de equipamentos a serem instalados.</t>
  </si>
  <si>
    <t>Agente Lucimar Tozetti Batista</t>
  </si>
  <si>
    <t>33.8678 – FORTALECIMENTO DA APRENDIZAGEM DOS ESTUDANTES DO ENSINO MÉDIO NAS ÁREAS DE CONHECIMENTO.</t>
  </si>
  <si>
    <t xml:space="preserve">Alteração da demanda, a partir da V8,conforme formulário 2026-5PQH41:
1. Alteração da estimativa preliminar do valor para 2026: de  R$ 2.000.000,00 para  R$ 4.000.000,00.
</t>
  </si>
  <si>
    <t>2026-PCA-SEDU 422</t>
  </si>
  <si>
    <t>2025-4RWT4V</t>
  </si>
  <si>
    <t xml:space="preserve">Termo de Cooperação nº 179/2023, cujo objeto é a descentralização de créditos orçamentários e repasse de recursos financeiros para a Contratação de empresa especializada nos serviços de Reforma e Ampliação da EEEFM Pastor Antônio Nunes de Carvalho, no município de Alto Rio Novo/ES
</t>
  </si>
  <si>
    <t>Incluido a partir da Versão 08.</t>
  </si>
  <si>
    <t>2026-PCA-SEDU 060</t>
  </si>
  <si>
    <t>2025-1CV7KT</t>
  </si>
  <si>
    <t>Contratação de materiais gráficos para os eventos previstos para a Gerência de Gestão Escolar.</t>
  </si>
  <si>
    <t>Material de Consumo para Evento</t>
  </si>
  <si>
    <t>2026-PCA-SEDU 423</t>
  </si>
  <si>
    <t>2025-VXX8S1</t>
  </si>
  <si>
    <t>Termo de Cooperação nº 109/2019, cujo objeto é a descentralização de créditos orçamentários e repasse de recursos financeiros para a Contratação de empresa para Execução da construção da nova EEEFM José de Caldas Brito, localizada no Município de Linhares.</t>
  </si>
  <si>
    <t>2026-PCA-SEDU 268</t>
  </si>
  <si>
    <t>Contratação de empresa especializada na prestação de serviço de abastecimento de água e esgoto das escolas que integram a Rede Pública Estadual de Ensino localizadas no município de ARACRUZ, sob a concessão da empresa SAAE – Serviço Autônomo de Água e Esgoto.</t>
  </si>
  <si>
    <t>2026-PCA-SEDU 061</t>
  </si>
  <si>
    <t>2025-CJGPJ8</t>
  </si>
  <si>
    <t>Aquisição de troféus personalizados, placas de homenagem, medalhas, azulejos comemorativos, materiais gráficos impressos, bottons, caixas de acondicionamento e envelopes personalizados, destinados às ações de formação, premiação, mobilização institucional e reconhecimento conduzidas pela Subsecretaria de Articulação Educacional (SEAE), especialmente no âmbito das atividades da Gerência de Regime de Colaboração com os Municípios (GERCO/SEDU).</t>
  </si>
  <si>
    <t>2026-PCA-SEDU 424</t>
  </si>
  <si>
    <t>2025-ST7C1C</t>
  </si>
  <si>
    <t>Termo de Cooperação nº 188/2023, cujo objeto é a descentralização de créditos orçamentários e repasse de recursos financeiros para a Contratação de empresa para execução dos serviços de Obra de Reforma e Ampliação da EEEFM Narceu de Paiva Filho, localizada no município de Ibiraçu/ES</t>
  </si>
  <si>
    <t>2026-PCA-SEDU 269</t>
  </si>
  <si>
    <t>Contratação de empresa especializada na prestação de serviço de abastecimento de água e esgoto das escolas que integram a Rede Pública Estadual de Ensino localizadas no município de GOVERNADOR LINDENBERG, sob a concessão da empresa SAAE – Serviço Autônomo de Água e Esgoto.</t>
  </si>
  <si>
    <t>30 e 31</t>
  </si>
  <si>
    <t>2026-PCA-SEDU 425</t>
  </si>
  <si>
    <t>2025-KSD8VL</t>
  </si>
  <si>
    <t>Termo de Cooperação nº 093/2024, cujo objeto é a descentralização de créditos orçamentários e repasse de recursos financeiros para a Contratação de empresa especializada em serviços de engenharia para Reconstrução da EEEFM Coronel Olímpio Cunha, localizada no município de Cariacica/ES.</t>
  </si>
  <si>
    <t>2026-PCA-SEDU 270</t>
  </si>
  <si>
    <t>33.4089 - COOPERAÇÃO ESTADO/MUNICÍPIOS NA IMPLEMENTAÇÃO DE POLÍTICAS DE EDUCAÇÃO - ENSINO FUNDAMENTAL</t>
  </si>
  <si>
    <t>Alteração da demanda conforme formulário 2026-7JXVX0:
1. Alteração da descrição simplificada do objeto;
2. Alteração da estimativa preliminar do valor a ser contratado/adquirido para o exercício de 2026, de R$ 25.245,00 para R$ 31.799,10;
3. Alteração do detalhamento do objeto, passando a contemplar 1.919 unidades/18 itens, com acréscimo a ser atendido por RI – Remanejamento Interno, dentro da mesma ação 4089, conforme manifestação favorável do GPO;
4. Alteração da previsão de entrega, de 01/06/2026 para 19/10/2026.</t>
  </si>
  <si>
    <t>2026-PCA-SEDU 065</t>
  </si>
  <si>
    <t>2025-V51MBD-2</t>
  </si>
  <si>
    <t>2026-PCA-SEDU 426</t>
  </si>
  <si>
    <t>2025-CN9KS9</t>
  </si>
  <si>
    <t>Contratação de empresa especializada na prestação de serviço de abastecimento de água e esgoto das escolas que integram a Rede Pública Estadual de Ensino localizadas no município de SÃO MATEUS, sob a concessão da empresa SAAE – Serviço Autônomo de Água e Esgoto.</t>
  </si>
  <si>
    <t>Aquisição de material esportivo para a realização das etapas regionais e etapa estadual de 2026 dos Jogos Escolares da Rede Pública Estadual, doravante conhecido como Jogos Na Rede</t>
  </si>
  <si>
    <t>Termo de Cooperação nº 102/2020, cujo objeto é a descentralização de créditos orçamentários e repasse de recursos financeiros para a Contratação de Empresa para Reforma e Ampliação da Escola Estadual Clotilde Rato – Localizada no município de Serra/ES.</t>
  </si>
  <si>
    <t>33.8683 - DESENVOLVIMENTO INTEGRADO DE ESPORTE E CULTURA NAS ESCOLAS</t>
  </si>
  <si>
    <t>Alterações promovidas a partir da 7ª versão do PCA Sedu 2026:
1.Alteração da Estimativa preliminar do valor a ser contratado:  de  R$  39.966,15 para R$ 147.450,07;
 2.Alteração da previsão da data: 20/07/2026.</t>
  </si>
  <si>
    <t>2026-PCA-SEDU 427</t>
  </si>
  <si>
    <t>2026-PCA-SEDU 062</t>
  </si>
  <si>
    <t>2025-6LXJWM</t>
  </si>
  <si>
    <t>2026-PCA-SEDU 271</t>
  </si>
  <si>
    <t>2025-6GMSVC</t>
  </si>
  <si>
    <t>Termo de Cooperação nº 186/2023, cujo objeto é a descentralização de créditos orçamentários e repasse de recursos financeiros para a Contratação de empresa para execução dos serviços de Reforma e ampliação da EEEFM Aflordízio Carvalho da Silva, localizada no município de Vitória/ES.</t>
  </si>
  <si>
    <t>Contratação de empresa especializada na prestação de serviço de abastecimento de água e esgoto das escolas que integram a Rede Pública Estadual de Ensino localizadas no município de SOORETAMA, sob a concessão da empresa SAAE – Serviço Autônomo de Água e Esgoto.</t>
  </si>
  <si>
    <t>Contratação de empresa especializada na produção de material gráfico para apoio à realização de eventos, sob demanda, para fornecer os materiais para o evento institucional “III Seminário de Práticas Exitosas do Proeti” destinado a 500 profissionais da educação.</t>
  </si>
  <si>
    <t>2026-PCA-SEDU 428</t>
  </si>
  <si>
    <t>2025-HJ6ZGV</t>
  </si>
  <si>
    <t>Termo de Cooperação nº 089/2024, cujo objeto é a descentralização de créditos orçamentários e repasse de recursos financeiros para a Contratação de empresa especializada em serviços de engenharia para reforma e ampliação da EEEFM Alarico José de Lima, localizada no município de Nova Venécia/ES.</t>
  </si>
  <si>
    <t>2026-PCA-SEDU 272</t>
  </si>
  <si>
    <t>2026-PCA-SEDU 063</t>
  </si>
  <si>
    <t>2025-52KJ3S</t>
  </si>
  <si>
    <t>Contratação de empresa especializada na prestação de serviço de abastecimento de água e esgoto das escolas que integram a Rede Pública Estadual de Ensino localizadas no município de VARGEM ALTA, sob a concessão da empresa SAAE – Serviço Autônomo de Água e Esgoto.</t>
  </si>
  <si>
    <t>06 unidades de Troféu em acrílico personalizado com LED, com bateria recarregável, com chave; 34 unidades de Placa homenagem retangular, acrílico, impressão digital uv e acabamento corte a laser.</t>
  </si>
  <si>
    <t>90-</t>
  </si>
  <si>
    <t>2026-PCA-SEDU 064</t>
  </si>
  <si>
    <t>2025-V51MBD-1</t>
  </si>
  <si>
    <t>2026-PCA-SEDU 429</t>
  </si>
  <si>
    <t>2025-FK82T9</t>
  </si>
  <si>
    <t>Aquisição de troféus e medalhas para a realização da edição de 2026 dos Jogos Na Rede.</t>
  </si>
  <si>
    <t>2026-PCA-SEDU 273</t>
  </si>
  <si>
    <t>Termo de Cooperação nº 088/2024, cujo objeto é a descentralização de créditos orçamentários e repasse de recursos financeiros para a Contratação de empresa especializada em serviços de engenharia para reforma e ampliação da EEEFM Atílio Vivacqua, localizada no município de Vila Valério/ES.</t>
  </si>
  <si>
    <t>Contratação de empresa especializada na prestação de serviço de abastecimento de água e esgoto das escolas que integram a Rede Pública Estadual de Ensino localizadas no município de ALFREDO CHAVES , sob a concessão da empresa SAAE – Serviço Autônomo de Água e Esgoto.</t>
  </si>
  <si>
    <t>2026-PCA-SEDU 430</t>
  </si>
  <si>
    <t>2025-2ZKN8N</t>
  </si>
  <si>
    <t>Alteração da demanda conforme formulário 2026-JNBVZ9:
1. Alteração da definição do Objeto;
2. Alteração da estimativa preliminar do valor total: de  R$ 175.495,30 para R$ 236.828,84;
6. Alteração da Estimativa preliminar do valor a ser contratado: de R$ 175.495,30 para R$ 236.828,84;
7. Alteração da previsão da data: 20/07/2026.
Alterações promovidas a partir da 7ª versão do PCA Sedu 2026.</t>
  </si>
  <si>
    <t>2026-PCA-SEDU 066</t>
  </si>
  <si>
    <t>Termo de Cooperação nº 087/2024, cujo objeto é a descentralização de créditos orçamentários e repasse de recursos financeiros para a Contratação de empresa especializada em serviços de engenharia para reconstrução da EEEM Ecoporanga, localizada no município de Ecoporanga/ES.</t>
  </si>
  <si>
    <t>2025-95STG1</t>
  </si>
  <si>
    <t>2026-PCA-SEDU 274</t>
  </si>
  <si>
    <t>Aquisição de Apoio para os Pés Ergonômicos, que serão utilizados na Secretaria de Estado da Educação – SEDU, Superintendências Regionais de Educação e Conselho Estadual de Educação.</t>
  </si>
  <si>
    <t>Contratação de empresa especializada na prestação de serviço de abastecimento de água e esgoto das escolas e unidade administrativa que integram a Rede Pública Estadual de Ensino localizadas no município de LINHARES, sob a concessão da empresa SAAE – Serviço Autônomo de Água e Esgoto.</t>
  </si>
  <si>
    <t>2026-PCA-SEDU 431</t>
  </si>
  <si>
    <t>2025-CNKJBK</t>
  </si>
  <si>
    <t>Termo de Cooperação nº 086/2024, cujo objeto é a descentralização de créditos orçamentários e repasse de recursos financeiros para a Contratação de empresa especializada em serviços de engenharia para reforma e ampliação da EEEFM Sebastião Coimbra Elizeu - município de Água Doce do Norte/ES.</t>
  </si>
  <si>
    <t>2026-PCA-SEDU 067</t>
  </si>
  <si>
    <t>2026-PCA-SEDU 275</t>
  </si>
  <si>
    <t>2025-B26BMQ</t>
  </si>
  <si>
    <t>Aquisição de gás liquefeito de petróleo – GLP em botijas de 13 (treze) Kg e em cilindros de 45 (quarenta e cinco) Kg.</t>
  </si>
  <si>
    <t>Contratação de empresa especializada na prestação de serviço de abastecimento de água e esgoto das escolas que integram a Rede Pública Estadual de Ensino localizadas no município de JOÃO NEIVA, sob a concessão da empresa SAAE – Serviço Autônomo de Água e Esgoto.</t>
  </si>
  <si>
    <t>2026-PCA-SEDU 432</t>
  </si>
  <si>
    <t>2025-3XKLVH</t>
  </si>
  <si>
    <t>Termo de Cooperação nº 090/2024, cujo objeto é a descentralização de créditos orçamentários e repasse de recursos financeiros para a Contratação de empresa especializada em serviços de engenharia para reforma e ampliação da EEEFM Geraldo Vargas Nogueira, localizada no município de ColatinaES.</t>
  </si>
  <si>
    <t>2026-PCA-SEDU 068</t>
  </si>
  <si>
    <t>2025-0JC5TD</t>
  </si>
  <si>
    <t>2026-PCA-SEDU 276</t>
  </si>
  <si>
    <t>Aquisição de kits de crachá protetor de crachá em PVC, transparente, com aba vertical e abertura frontal para encaixe do cartão.</t>
  </si>
  <si>
    <t>2026-PCA-SEDU 433</t>
  </si>
  <si>
    <t>2025-913H72</t>
  </si>
  <si>
    <t>Contratação de empresa especializada na prestação de serviço de abastecimento de água e esgoto das escolas que integram a Rede Pública Estadual de Ensino localizadas no município de JERÔNIMO MONTEIRO, sob a concessão da empresa SAAE – Serviço Autônomo de Água e Esgoto.</t>
  </si>
  <si>
    <t>Termo de Cooperação nº 091/2024, cujo objeto é a descentralização de créditos orçamentários e repasse de recursos financeiros para a Contratação de empresa especializada em serviços de engenharia para reconstrução da EEEFM Palmerindo Vieira Campos, localizada no município de Mantenópolis/ES.</t>
  </si>
  <si>
    <t>2026-PCA-SEDU 069</t>
  </si>
  <si>
    <t>2026-PCA-SEDU 434</t>
  </si>
  <si>
    <t>2025-68KGD3</t>
  </si>
  <si>
    <t>2025-L0C4GS</t>
  </si>
  <si>
    <t xml:space="preserve">Aquisição de papel higiênico e papel toalha, para atendimento da Secretaria de Estado da Educação - SEDU (unidade central, superintendências, galpão e do Conselho Estadual de Educação). </t>
  </si>
  <si>
    <t>Termo de Cooperação nº 094/2024, cujo objeto é a descentralização de créditos orçamentários e repasse de recursos financeiros para a Contratação de empresa especializada em serviços de engenharia para reconstrução da EEEFM Dr Jones dos Santos Neves, localizada no município de Baixo Guandu/ES.</t>
  </si>
  <si>
    <t>2026-PCA-SEDU 277</t>
  </si>
  <si>
    <t xml:space="preserve">Contratação de empresa especializada na prestação de serviço de abastecimento de água e esgoto das escolas que integram a Rede Pública Estadual de Ensino localizadas no município de ALEGRE, sob a concessão da empresa SAAE – Serviço Autônomo de Água e Esgoto. </t>
  </si>
  <si>
    <t>Alteração da demanda conforme formulário 2026-1MKK62:
1. Alteração da estimativa preliminar do valor total a ser contratado/adquirido: de R$ 492.513,66 para R$ 200.000,00;
2. Alteração da estimativa preliminar do valor a ser contratado/adquirido para o exercício de 2026: de R$ 492.513,66 para R$ 200.000,00.
Alteração promovida a partir da Versão 09.</t>
  </si>
  <si>
    <t>2026-PCA-SEDU 464</t>
  </si>
  <si>
    <t>2026-55VZFW</t>
  </si>
  <si>
    <t>Contratação de empresa especializada em fornecimento de produção de capacho em fibra vinílica, antiderrapante, para atendimento à Unidade Central, Superintendências Regionais de Educação e Conselho Estadual de Educação (CEE)</t>
  </si>
  <si>
    <t>2026-PCA-SEDU 278</t>
  </si>
  <si>
    <t>2026-PCA-SEDU 435</t>
  </si>
  <si>
    <t>2025-66Z6NQ</t>
  </si>
  <si>
    <t>Contratação de empresa especializada na prestação de serviço de abastecimento de água e esgoto das escolas que integram a Rede Pública Estadual de Ensino localizadas no município de ITARANA, sob a concessão da empresa SAAE – Serviço Autônomo de Água e Esgoto.</t>
  </si>
  <si>
    <t>Termo de Cooperação nº 098/2024, cujo objeto é a descentralização de créditos orçamentários e repasse de recursos financeiros para a Contratação de empresa especializada em serviços engenharia para Reforma e Ampliação da CEEFMTI Washington Pinheiro Meirelles - município de Itapemirim/ES.</t>
  </si>
  <si>
    <t>2026-PCA-SEDU 070</t>
  </si>
  <si>
    <t>2025-PB8735</t>
  </si>
  <si>
    <t>2026-PCA-SEDU 436</t>
  </si>
  <si>
    <t>2025-FCRF2X</t>
  </si>
  <si>
    <t xml:space="preserve">Aquisição de álcool em gel e sabonete liquido, para atendimento da Secretaria de Estado da Educação - SEDU (unidade central, superintendências, galpão e do Conselho Estadual de Educação). </t>
  </si>
  <si>
    <t>2026-PCA-SEDU 279</t>
  </si>
  <si>
    <t>Contratação de empresa especializada na prestação de serviço de abastecimento de água e esgoto das escolas que integram a Rede Pública Estadual de Ensino localizadas no município de ITAPEMIRIM/MARATAÍZES, sob a concessão da empresa SAAE – Serviço Autônomo de Água e Esgoto.</t>
  </si>
  <si>
    <t>Excluída a partir da V.9, conforme Formulário de Proposta de Alteração de Demanda (E-Docs 2026-05T7W9, de 24/06/2026), constante do encaminhamento 2026-6GQ8DJ, em razão da adesão da SEDU à Ata de Registro de Preços nº 001/2026 (AVIES), evitando duplicidade de planejamento.</t>
  </si>
  <si>
    <t>2026-PCA-SEDU 496</t>
  </si>
  <si>
    <t>2026-D6LCFK</t>
  </si>
  <si>
    <t>2026-PCA-SEDU 280</t>
  </si>
  <si>
    <t>Aquisição de insumos têxteis e aviamentos destinados à confecção de fardamento escolar da rede pública estadual de ensino, no âmbito do programa “Costurando o Futuro/Uniformização”, desenvolvido em parceria entre a Secretaria de Estado da Educação (SEDU) e a Secretaria de Estado da Justiça (SEJUS).</t>
  </si>
  <si>
    <t>Termo de Cooperação nº 090/2020, cujo objeto é a descentralização de créditos orçamentários e repasse de recursos financeiros para a Contratação de Empresa para Reconstrução da Escola Estadual Antônio Carneiro Ribeiro – Localizada no município de Guaçuí/ES.</t>
  </si>
  <si>
    <t>Contratação de empresa especializada na prestação de serviço de abastecimento de água e esgoto das escolas que integram a Rede Pública Estadual de Ensino localizadas no município de ITAGUAÇU sob a concessão da empresa SAAE – Serviço Autônomo de Água e Esgoto.</t>
  </si>
  <si>
    <t>2026-PCA-SEDU 437</t>
  </si>
  <si>
    <t>2025-7HNP4B</t>
  </si>
  <si>
    <t>32.2354 – Manutenção e Modernização dos Serviços nas Escolas de Ensino Fundamental.
32.2356 – Manutenção e Modernização dos Serviços nas Escolas de
Ensino Médio.</t>
  </si>
  <si>
    <t>Termo de Cooperação nº 119/2024, cujo objeto é a descentralização de créditos orçamentários e repasse de recursos financeiros para a Contratação de empresa especializada em serviços engenharia reconstrução da EEEFM GOVERNADOR LINDENBERG, localizada no município de Barra de São Francisco/ES</t>
  </si>
  <si>
    <t>Dados da Contratação incluidos a partir da Versão 07.</t>
  </si>
  <si>
    <r>
      <rPr>
        <sz val="10"/>
        <color theme="1"/>
        <rFont val="Arial"/>
      </rPr>
      <t>2026-PCA-SEDU-518</t>
    </r>
    <r>
      <rPr>
        <sz val="10"/>
        <color theme="1"/>
        <rFont val="Arial"/>
      </rPr>
      <t xml:space="preserve">
</t>
    </r>
  </si>
  <si>
    <t>2026-Q5D0T7</t>
  </si>
  <si>
    <t>2026-PCA-SEDU 281</t>
  </si>
  <si>
    <t>Aquisição de Kit de Material Escolar, visando atender às necessidades dos alunos matriculados no Ensino Fundamental Anos Iniciais, Ensino Fundamental Anos Finais, Ensino Médio (regular e profissionalizante) e EJA da rede estadual de ensino.</t>
  </si>
  <si>
    <t>Material de Distribuição Gratuita</t>
  </si>
  <si>
    <t>2026-PCA-SEDU 438</t>
  </si>
  <si>
    <t>Contratação de empresa especializada na prestação de serviço de abastecimento de água e esgoto das escolas que integram a Rede Pública Estadual de Ensino localizadas no município de ICONHA, sob a concessão da empresa SAAE – Serviço Autônomo de Água e Esgoto.</t>
  </si>
  <si>
    <t>2025-5CJ1CR</t>
  </si>
  <si>
    <t>Termo de Cooperação nº 147/2024, cujo objeto é a descentralização de créditos orçamentários e repasse de recursos financeiros para a Contratação de empresa especializada em serviços engenharia Reforma e Ampliação da EEEFM CEL. Antônio Duarte, localizada no município de Iconha/ES.</t>
  </si>
  <si>
    <t>R$ 40.124.630,00</t>
  </si>
  <si>
    <t>R$ 40.124.630,01</t>
  </si>
  <si>
    <t>32.2354 – MANUTENÇÃO E MODERNIZAÇÃO DOS SERVIÇOS NAS ESCOLAS DE ENSINO FUNDAMENTAL;           32.2356 – MANUTENÇÃO E MODERNIZAÇÃO DOS SERVIÇOS DAS ESCOLAS DE ENSINO MÉDIO</t>
  </si>
  <si>
    <t>2026-PCA-SEDU 439</t>
  </si>
  <si>
    <t>2025-798D47</t>
  </si>
  <si>
    <t>2026-PCA-SEDU 071</t>
  </si>
  <si>
    <t>2025-SRBCKD</t>
  </si>
  <si>
    <t>2026-PCA-SEDU 282</t>
  </si>
  <si>
    <t>Termo de Cooperação nº 182/2023, cujo objeto é a descentralização de créditos orçamentários e repasse de recursos financeiros para a Contratação de empresa para execução dos serviços de Reforma e Ampliação da EEEM Dom Daniel Comboni, localizada no município de Nova Venécia/ES.</t>
  </si>
  <si>
    <t>Aquisição de espelhos para Unidade Central, anexo da SEDU e galpão de Viana (Centro Integrado Distribuição SEDU).</t>
  </si>
  <si>
    <t>Contratação de empresa especializada na prestação de serviço de abastecimento de água e esgoto das escolas que integram a Rede Pública Estadual de Ensino localizadas no município de IBIRAÇU, sob a concessão da empresa SAAE – Serviço Autônomo de Água e Esgoto.</t>
  </si>
  <si>
    <t>2026-PCA-SEDU 481</t>
  </si>
  <si>
    <t>Aquisição de 10.000 (dez mil) unidades de copos de papel branco descartáveis de 240ml, para atender às necessidades de todas as unidades administrativas vinculadas à Secretaria de Estado da Educação (SEDU).</t>
  </si>
  <si>
    <t>2026-PCA-SEDU 440</t>
  </si>
  <si>
    <t>2026-PCA-SEDU 283</t>
  </si>
  <si>
    <t>Dispensa de licitação</t>
  </si>
  <si>
    <t>2025-T7RJPM</t>
  </si>
  <si>
    <t>Descentralização de crédito orçamentário para formação e capacitação dos profissionais da Educação.</t>
  </si>
  <si>
    <t>Contratação de empresa especializada na prestação de serviço de abastecimento de água e esgoto das escolas que integram a Rede Pública Estadual de Ensino localizadas no município de BAIXO GUANDU, sob a concessão da empresa SAAE – Serviço Autônomo de Água e Esgoto.</t>
  </si>
  <si>
    <t>36 e 39</t>
  </si>
  <si>
    <t>90 e 91</t>
  </si>
  <si>
    <t>2026-PCA-SEDU 072</t>
  </si>
  <si>
    <t>2025-FVWN08</t>
  </si>
  <si>
    <t>32.2356 - MANUTENÇÃO E MODERNIZAÇÃO
DOS SERVIÇOS NAS ESCOLAS DE ENSINO MÉDIO</t>
  </si>
  <si>
    <t>Aquisição de material de expediente para o atendimento da Secretaria de Estado da Educação – SEDU (unidade central e galpão, superintendências regionais de Educação e Conselho Estadual de Educação).</t>
  </si>
  <si>
    <t>2026-PCA-SEDU 104</t>
  </si>
  <si>
    <t>Gabinete</t>
  </si>
  <si>
    <t>Contratação de serviços para publicação de atos oficiais e demais matérias relativas às atividades da SEDU (licitações, convênios, contratos, editais, entre outros) em Diário Oficial do Estado.</t>
  </si>
  <si>
    <t>Bruna Perini</t>
  </si>
  <si>
    <t>2026-PCA-SEDU 511</t>
  </si>
  <si>
    <t>2026-2NW7JG</t>
  </si>
  <si>
    <t>Serviço de outsourcing para operação de almoxarifado virtual in Company, sob demanda, integrados ao sistema web disponibilizado e implementado pela empresa a ser contratada, envolvendo fornecimento de material de consumo administrativo.</t>
  </si>
  <si>
    <t>Participação Ata de Registro de Preços</t>
  </si>
  <si>
    <t>32.2183, 33.6086, 33.6087, 33.8663, 33.8662</t>
  </si>
  <si>
    <t>32.2175 - MANUTENÇÃO DA UNIDADE CENTRAL E SUPERINTENDÊNCIA</t>
  </si>
  <si>
    <t>2026-PCA-SEDU 441</t>
  </si>
  <si>
    <t>Incluida a partir da Versão 09.</t>
  </si>
  <si>
    <t>2025-HQD22W</t>
  </si>
  <si>
    <t>2026-PCA-SEDU 501</t>
  </si>
  <si>
    <t>2026-N98SQP</t>
  </si>
  <si>
    <t>Descentralização de Recursos de Créditos Orçamentários à SECOM para Execução das Ações de Publicidade da SEDU.</t>
  </si>
  <si>
    <t>Publicidade</t>
  </si>
  <si>
    <t>Aquisição de quadros e painéis.</t>
  </si>
  <si>
    <t>Deborah de Athayde Hemerly Fialho</t>
  </si>
  <si>
    <t>32.2072</t>
  </si>
  <si>
    <t>32.1450 - Modernização, ampliação e adequação das unidades administrativas.</t>
  </si>
  <si>
    <t>2026-PCA-SEDU 442</t>
  </si>
  <si>
    <t>Incluído a partir da Versão 08.</t>
  </si>
  <si>
    <t>2025-C9BBV5</t>
  </si>
  <si>
    <t>2026-PCA-SEDU 073</t>
  </si>
  <si>
    <t>2025-D0NTLX</t>
  </si>
  <si>
    <t>Descentralização de créditos orçamentários oriundos da SEDU para SEJUS visando a produção de uniformes escolares para estudantes da rede pública estadual de ensino do Espírito Santo, atendendo as políticas públicas de ressocialização de internos do Sistema Prisional Capixaba e uniformização escolar.</t>
  </si>
  <si>
    <t>Material de consumo - Uniforme</t>
  </si>
  <si>
    <t>Aquisição de Material Didático Complementar (MDC) para o desenvolvimento de projetos transdisciplinares de Tecnologia e Pensamento Computacional.</t>
  </si>
  <si>
    <t>2026-PCA-SEDU 284</t>
  </si>
  <si>
    <t>33.8678, 33.8679</t>
  </si>
  <si>
    <t>Pagamento mensal regular de água da EEEFM José Zamprogno à Associação de Moradores da Vila Santo Antônio do Quinze (AMVSA XV).</t>
  </si>
  <si>
    <t>2026-PCA-SEDU 285</t>
  </si>
  <si>
    <t>Pagamento referente ao fornecimento de água da EEEFM de Sobradinho em favor da ASSOCIAÇÃO DE MORADORES DO DISTRITO DE SÃO JOSÉ DO SOBRADINHO.</t>
  </si>
  <si>
    <t>2026-PCA-SEDU 074</t>
  </si>
  <si>
    <t xml:space="preserve"> 2025-GGZ0NZ</t>
  </si>
  <si>
    <t>Eventual e futura aquisição de Material Didático Complementar (MDC) para o desenvolvimento de projetos  ransdisciplinares com foco em Cultura da Paz e Segurança Escolar, para atender estudantes da Rede Estadual de Ensino do Espírito Santo.</t>
  </si>
  <si>
    <t>2026-PCA-SEDU 286</t>
  </si>
  <si>
    <t>Contratação de empresa especializada para prestação de serviços comuns de manutenção predial, na forma estabelecida nas planilhas de serviços descritos no Sistema Nacional de Pesquisa de Custos e Índices da Construção Civil, doravante denominado SINAPI, para a SEDU e UNID. ADMINISTRATIVAS.</t>
  </si>
  <si>
    <t>Serviços de Engenharia</t>
  </si>
  <si>
    <t>Excluída a partir da V.9, mediante informações constantes no Formulário Proposta de Alteração de Demanda (E-Docs 2026-L3PCH2, de 11/06/2026), presente no encaminhamento 2026-LLZKBH.</t>
  </si>
  <si>
    <t>2026-PCA-SEDU 075</t>
  </si>
  <si>
    <t>Matheus Donna Volponi, Marcelo Amorim Gonçalves, Michel Meyer Miertschink, Anderson Loureiro Gaygher, Mariana Cezar Gonçalves, Rafael Aranha de Oliveira, Luiz Fernando Astolpho,  Andressa Evangelista Guimarães Ferro</t>
  </si>
  <si>
    <t xml:space="preserve">2025-589JM1
</t>
  </si>
  <si>
    <t xml:space="preserve">Aquisição de material didático impresso, abrangendo as áreas de conhecimento do Exame Nacional do Ensino Médio (Enem), com itens de edições anteriores do exame e QR Code para acesso à versão digital (PDF pesquisável e estruturado para acessibilidade), destinado a estudantes concluintes do ensino médio e professores da rede pública estadual para atender às atividades pedagógicas nas escolas polo do curso preparatório Pré-Enem Espírito Santo.
</t>
  </si>
  <si>
    <t>R$ 444.171,25</t>
  </si>
  <si>
    <t>-Alteração da demanda a partir da V.08 conforme formulário 2026-D95D01:
1. Alteração do objeto; 
2. Alteração do valor total estimado: de  R$ 436.482,00 para  R$ 437.138,75;
3. Alteração da estimativa preliminar do valor para 2026: de  R$ 436.482,00 para  R$ 437.138,75;
4. Alteração da data prevista: de 20/02/2026 para 01/12/2026.
-Alteração da demanda a partir da V.10 conforme formulário 2026-5M6V85:
1. Alteração do valor total estimado de: R$ 437.138,75 para: R$ 444.171,25.
2. Alteração do elemento de despesa: de 39 para 30, conforme orientação do GPO no encaminhamento: 2026-VTCL5K</t>
  </si>
  <si>
    <t>2026-PCA-SEDU 076</t>
  </si>
  <si>
    <t>2025-T0J3VB</t>
  </si>
  <si>
    <t>Aquisição de materiais didáticos de Língua Inglesa e de Língua Espanhola para os anos letivos de 2026 e 2027, em versão física e digital, com plataforma de ambiente virtual de aprendizagem (AVA), para estudantes e professores da rede escolar pública estadual, com capacitação docente sobre a utilização didática desses materiais para uso nas aulas de Língua Estrangeira nos cursos oferecidos pelos Centros Estaduais de Idiomas – CEIs.</t>
  </si>
  <si>
    <t>30/40</t>
  </si>
  <si>
    <t>2026-PCA-SEDU 287</t>
  </si>
  <si>
    <t>Contratação de serviço para oferta de Atendimento Educacional Especializado-AEE, aos alunos regularmente matriculados na rede estadual e municipais de ensino, nas instituições privadas, comunitárias, filantrópicas e sem fins lucrativos/CAEES.</t>
  </si>
  <si>
    <t>Alteração da demanda a partir da Versão 06, conforme formulário 2026-MJK554:
1. Alteração do Objeto;
2. Alteração do valor total estimado para a contratação de: para R$ 4.050.208,11.</t>
  </si>
  <si>
    <t>Serviços Terceirizados - Atendimento Pedagógico Especializado Complementar</t>
  </si>
  <si>
    <t>2026-PCA-SEDU 077</t>
  </si>
  <si>
    <t>2025-7K8MQK</t>
  </si>
  <si>
    <t>Claudia Regina da Silva</t>
  </si>
  <si>
    <t>Contratação de empresa especializada para prestação de serviços de diagramação, editoração, impressão, solicitação de ficha catalográfica e ISBN, para imprimir 700 unidades de uma edição do E-book “CampoEduca” (publicação trimestral da Geaciq para a modalidade Educação do Campo).</t>
  </si>
  <si>
    <t>33.8668 - PROMOÇÃO DA EDUCAÇÃO ESPECIAL</t>
  </si>
  <si>
    <t>33.2349 - AMPLIAÇÃO E DESENVOLVIMENTO DA EDUCAÇÃO DO CAMPO, INDÍGENA , QUILOMBOLA E DA EDUCAÇÃO PARA AS RELAÇÕES ETNICO RACIAIS</t>
  </si>
  <si>
    <t>2026-PCA-SEDU 288</t>
  </si>
  <si>
    <t>Alteração da demanda conforme formulário 2026-MFQ856:
1. Alteração da data prevista de entrega: de 08/05/2026 para 30/11/2026. 
Alteração promovida a partir da Versão 09.</t>
  </si>
  <si>
    <t>2026-PCA-SEDU 513</t>
  </si>
  <si>
    <t>Contratação de serviço para oferta de Atendimento Educacional Especializado (AEE), aos alunos regularmente matriculados na rede estadual e municipais de ensino, nas instituições privadas, filantrópicas, sem fins lucrativos/CAEEs.</t>
  </si>
  <si>
    <t>2026-WWRRXH</t>
  </si>
  <si>
    <t>Aquisição de exemplares da Coleção Raízes do Saber: conhecendo nossas histórias e culturas</t>
  </si>
  <si>
    <t>Christina de Castro Barbosa</t>
  </si>
  <si>
    <t>2026-PCA-SEDU 289</t>
  </si>
  <si>
    <t>Incluido a partir da Versão 09.</t>
  </si>
  <si>
    <t>2025-H2ZKPS</t>
  </si>
  <si>
    <t xml:space="preserve">Contratação de serviços para publicação de atos oficiais e demais matérias relativas às atividades da SEDU (licitações, convênios, contratos, editais, entre outros) em Diário Oficial do Estado.
</t>
  </si>
  <si>
    <t>2026-PCA-SEDU 290</t>
  </si>
  <si>
    <t>Felipe Barcelos</t>
  </si>
  <si>
    <t xml:space="preserve">2026-PCA-SEDU 291 </t>
  </si>
  <si>
    <t>2026-PCA-SEDU 078</t>
  </si>
  <si>
    <t>2025-Z2WXD5</t>
  </si>
  <si>
    <t>Impressão do Caderno Orientador de Educação para as Relações Étnico-Raciais para profissionais e escolas da Rede Estadual de Educação.</t>
  </si>
  <si>
    <t xml:space="preserve">Alteração da demanda conforme formulário 2026-4NMJZM:
1. Alteração da previsão da data: de 08/05/2026 para 30/11/2026.  Alteração promovida a partir da Versão 09. </t>
  </si>
  <si>
    <t>2026-PCA-SEDU 292</t>
  </si>
  <si>
    <t>2026-PCA-SEDU 495</t>
  </si>
  <si>
    <t>2026-7B2KV4</t>
  </si>
  <si>
    <t>Aquisição de 279.773 exemplares do material didático “Coleção Meu Futuro Melhor: Celebrando a Diversidade Étnico-Racial” (Editora Formar e Distribuição Ltda.), destinados a estudantes e professores do Ensino Fundamental – Anos Iniciais (1º ao 5º ano) das redes públicas estadual e municipais de ensino do Espírito Santo. A solução técnica contempla recursos de acessibilidade plena, incluindo audiolivros e transcrição em Libras, e visa promover a educação antirracista em estrito cumprimento às Leis Federais nº 10.639/2003 e nº 11.645/2008.</t>
  </si>
  <si>
    <t>Contratação Direta - Inexibilidade</t>
  </si>
  <si>
    <t>2026-PCA-SEDU 293</t>
  </si>
  <si>
    <t>Incluída a partir da Versão 06.
Definido o Agente de Contratação a partir da Versão 07.</t>
  </si>
  <si>
    <t>2026-PCA-SEDU 507</t>
  </si>
  <si>
    <t>2026-8B0NWR</t>
  </si>
  <si>
    <t>Aquisição de dispensers de papel toalha, papel higiênico e sabonete líquido, visando atender às necessidades da Sede da Secretaria de Estado da Educação – SEDU e de todas as suas unidades administrativas.</t>
  </si>
  <si>
    <t>2026-PCA-SEDU 294</t>
  </si>
  <si>
    <t xml:space="preserve">Contratação de serviço para oferta de Atendimento Educacional Especializado (AEE), aos alunos regularmente matriculados na rede estadual e municipais de ensino, nas instituições privadas, filantrópicas, sem fins lucrativos/CAEEs.
</t>
  </si>
  <si>
    <t>2026-PCA-SEDU 079</t>
  </si>
  <si>
    <t>2025-VK5F6D</t>
  </si>
  <si>
    <t xml:space="preserve">Trata-se da publicação da obra História Administrativa e Pedagógica da Educação no Estado do Espírito Santo, com o objetivo de registrar o percurso histórico da educação pública capixaba, valorizando sua memória institucional. </t>
  </si>
  <si>
    <t>2026-PCA-SEDU 295</t>
  </si>
  <si>
    <t>2026-PCA-SEDU 505</t>
  </si>
  <si>
    <t>2026-HSRKRH</t>
  </si>
  <si>
    <t>Aquisição de material didático impresso atualizado "A Construção do Espírito Santo 2" (Livro do Estudante e Caderno do Professor com audiolivro e VideoLibras) para estudantes e professores do Ensino Fundamental Anos Finais e Ensino Médio da rede estadual.</t>
  </si>
  <si>
    <t>Inexigibilidade de Licitação</t>
  </si>
  <si>
    <t>2026-PCA-SEDU 296</t>
  </si>
  <si>
    <t xml:space="preserve">33.8678; 33.8679 </t>
  </si>
  <si>
    <t>2026-PCA-SEDU 504</t>
  </si>
  <si>
    <t>2026-7V94ND</t>
  </si>
  <si>
    <t>GEIEF</t>
  </si>
  <si>
    <t>Aquisição de obras literárias selecionadas para todos os estudantes do Ensino Fundamental anos finais da rede pública estadual de ensino do Espírito Santo e para todas as escolas das redes públicas municipais que ofertam essa etapa de ensino no período de 2027, para continuidade do desenvolvimento do projeto Aventuras Literárias.</t>
  </si>
  <si>
    <t>Agente Thaiz Oliveira Martins</t>
  </si>
  <si>
    <t>39 e 49</t>
  </si>
  <si>
    <t>31/09/2026</t>
  </si>
  <si>
    <t>2026-PCA-SEDU 297</t>
  </si>
  <si>
    <t>33.8678</t>
  </si>
  <si>
    <t>2026-PCA-SEDU 448</t>
  </si>
  <si>
    <t>2026-CGQSHF</t>
  </si>
  <si>
    <t>Contratação de obra e serviços de engenharia, referente à demolição, construção de muro, limpeza e regularização de terrenos pertencentes a Sedu, localizada em Vila Velha /ES, com fornecimento de mão de obra e materiais.</t>
  </si>
  <si>
    <t>Izaura da Conceição Malverdi Barboza</t>
  </si>
  <si>
    <t>2026-PCA-SEDU 298</t>
  </si>
  <si>
    <t>Investimento e Outras despesas correntes</t>
  </si>
  <si>
    <t>32.1450 - MODERNIZAÇÃO, AMPLIAÇÃO E ADEQUAÇÃO DAS UNIDADES ADMINISTRATIVAS; 32.2354 - MANUTENÇÃO E MODERNIZAÇÃO DOS SERVIÇOS NAS ESCOLAS DE ENSINO FUNDAMENTAL;
32.2356 - MANUTENÇÃO E MODERNIZAÇÃO DOS SERVIÇOS NAS ESCOLAS DE ENSINO MÉDIO.</t>
  </si>
  <si>
    <t>2026-PCA-SEDU 446</t>
  </si>
  <si>
    <t>Contratação de empresa para execução da obra de Reforma do CEEFTI Galdino Antônio Vieira, localizado no município de Vila Velha/ES, com fornecimento de mão de obra e materiais.</t>
  </si>
  <si>
    <t>2026-PCA-SEDU 299</t>
  </si>
  <si>
    <t>33.1672 - MODERNIZAÇÃO, AMPLIAÇÃO E ADEQUAÇÃO DA REDE DE ESCOLAS DE ENSINO FUNDAMENTAL, 33.1673 -  MODERNIZAÇÃO, AMPLIAÇÃO E ADEQUAÇÃO DA REDE DE ESCOLAS DE ENSINO MÉDIO,</t>
  </si>
  <si>
    <t>2026-PCA-SEDU 447</t>
  </si>
  <si>
    <t>Contratação de obra e serviços de engenharia, referente a obra de Reforma da EEEFM Santíssima Trindade, localizada em Iúna/ES, com fornecimento de mão de obra e materiais.</t>
  </si>
  <si>
    <t>2026-PCA-SEDU 300</t>
  </si>
  <si>
    <t>2026-PCA-SEDU 443</t>
  </si>
  <si>
    <t>Contratação de empresa para execução da obra de reforma da EEEFM Padre Humberto Piacente, localizada no município de Vila Velha/ES, com fornecimento de mão de obra e materiais</t>
  </si>
  <si>
    <t>2026-PCA-SEDU 301</t>
  </si>
  <si>
    <t>2026-PCA-SEDU 086</t>
  </si>
  <si>
    <t>2026-PCA-SEDU 302</t>
  </si>
  <si>
    <t>Contratação de obra e serviços de engenharia, referente a obra de reforma e ampliação da EEEFM Armando Barbosa Quitiba – Sooretama/ES.</t>
  </si>
  <si>
    <t>2026-PCA-SEDU 303</t>
  </si>
  <si>
    <t xml:space="preserve">                      </t>
  </si>
  <si>
    <t>2026-PCA-SEDU 445</t>
  </si>
  <si>
    <t>2026-PCA-SEDU 304</t>
  </si>
  <si>
    <t>Contratação de obra e serviços de engenharia, referente a construção da EEEFM Desembargador Carlos Xavier Paes Barreto, localizada em Vitória/ES, com fornecimento de mão de obra e materiais.</t>
  </si>
  <si>
    <t>2026-PCA-SEDU 305</t>
  </si>
  <si>
    <t>2026-PCA-SEDU 306</t>
  </si>
  <si>
    <t>33.1672 - MODERNIZAÇÃO, AMPLIAÇÃO E ADEQUAÇÃO DA REDE DE ESCOLAS DE ENSINO FUNDAMENTAL, 33.1673 -  MODERNIZAÇÃO, AMPLIAÇÃO E ADEQUAÇÃO DA REDE DE ESCOLAS DE ENSINO MÉDIO.</t>
  </si>
  <si>
    <t>2026-PCA-SEDU 307</t>
  </si>
  <si>
    <r>
      <rPr>
        <b/>
        <sz val="10"/>
        <color theme="1"/>
        <rFont val="Arial"/>
      </rPr>
      <t>1.</t>
    </r>
    <r>
      <rPr>
        <sz val="10"/>
        <color theme="1"/>
        <rFont val="Arial"/>
      </rPr>
      <t xml:space="preserve"> Alteração da demanda  a partir da V. 08, conforme formulário 2026-M25NFM.
1.1. Alteração da estimativa preliminar do valor total: de R$ 32.000.000,00 para R$32.496.842,44;
1.2. Alteração da Estimativa preliminar do valor a ser contratado:  de  R$5.000.000,00 para R$ 2.619.245,50;
1.3. Alteração da previsão da data: 31/07/2026.
</t>
    </r>
    <r>
      <rPr>
        <b/>
        <sz val="10"/>
        <color theme="1"/>
        <rFont val="Arial"/>
      </rPr>
      <t>2.</t>
    </r>
    <r>
      <rPr>
        <sz val="10"/>
        <color theme="1"/>
        <rFont val="Arial"/>
      </rPr>
      <t xml:space="preserve"> Alteração da demanda a partir da V. 09, conforme formulário2 026-CZHKZH :
2.1. Alteração da estimativa preliminar do valor para 2026: de R$ 2.619.245,50 para  R$ 1.802.183,63. (remanejamento de R$ 817.061,87 para custeio do Identificador 2026-PCA-SEDU 508).</t>
    </r>
  </si>
  <si>
    <t>2026-PCA-SEDU 308</t>
  </si>
  <si>
    <t>2026-0P2BZ0</t>
  </si>
  <si>
    <t>Contratação de empresa para execução da obra de reconstrução do castelo d’água da CEEMTI Henrique Coutinho, localizada em Iúna/ES, com fornecimento de mão de obra e materiais.</t>
  </si>
  <si>
    <t>2026-PCA-SEDU 309</t>
  </si>
  <si>
    <t>Alteração da demanda conforme formulário 2026-1MKK62:
1. Alteração do Objeto: Contratação de empresa para execução da obra de reconstrução do castelo d’água da CEEMTI Henrique Coutinho, localizada em Iúna/ES, com fornecimento de mão de obra e materiais.;
2. Alteração do tipo de licitação: de "Em Andamento" para "Nova"da previsão da data;
3. Alteração da Estimativa preliminar do valor total a ser contratado/adquirido: de R$ 920.250,00 para R$ 783.863,13;
4. Alteração da Estimativa preliminar do valor a ser contratao/adquirido para o exercício de 2026: de R$ 470.250,00 para R$ 391.931,56;
5. Alteração da previsão da data: de 31/06/2026 para 10/09/2026.</t>
  </si>
  <si>
    <t>2026-PCA-SEDU 444</t>
  </si>
  <si>
    <t>Contratação de obra e serviços de engenharia, referente a Demolição total da EEEF Princesa Isabel, localizada no município de Linhares/ES, com fornecimento de mão de obra e materiais.</t>
  </si>
  <si>
    <t>2026-PCA-SEDU 310</t>
  </si>
  <si>
    <t>Alteração da demanda conforme formulário 2026-1MKK62:
1. Alteração da previsão da data1. de encerramento do contrato em andamento: de 15/06/2026 para 25/09/2026</t>
  </si>
  <si>
    <t>2026-WZHN0K</t>
  </si>
  <si>
    <t>Contratação de empresa para execução da obra de construção do muro de arrimo e intervenções civis da EEEFM Maria Ortiz, localizada no Município de Vitória/ES, com fornecimento
de mão de obra e materiais.</t>
  </si>
  <si>
    <t>2026-PCA-SEDU 311</t>
  </si>
  <si>
    <t>2026-PCA-SEDU 483</t>
  </si>
  <si>
    <t>2026-0FZK5B</t>
  </si>
  <si>
    <t>Contratação de empresa para execução da obra de reconstrução de muro da EEEFM Profº João Antunes das Dores, localizada no Município da Serra/ES, com fornecimento de mão de obra e materiais</t>
  </si>
  <si>
    <t>2026-PCA-SEDU 312</t>
  </si>
  <si>
    <t>33.1672 - MODERNIZAÇÃO, AMPLIAÇÃO E ADEQUAÇÃO DA REDE DE ESCOLAS DE ENSINO FUNDAMENTAL, 33.1673 -  MODERNIZAÇÃO, AMPLIAÇÃO E ADEQUAÇÃO DA REDE DE ESCOLAS DE ENSINO MÉDIO, 32.1450 - MODERNIZAÇÃO, AMPLIAÇÃO E ADEQUAÇÃO DAS UNIDADES ADMINISTRATIVAS.</t>
  </si>
  <si>
    <t>Incluida a partir da Versão 05.</t>
  </si>
  <si>
    <t>2026-PCA-SEDU 489</t>
  </si>
  <si>
    <t>Contratação de empresa para execução da obra de Construção de muro de arrimo e intervenções civis na EEEM Pedro Pasulo Grobério, localizada no Município de Jaguaré/ES, com fornecimento de mão de obras e materiais.</t>
  </si>
  <si>
    <t>2026-PCA-SEDU 313</t>
  </si>
  <si>
    <t>Incluida a partir da Versão 06.</t>
  </si>
  <si>
    <t>2026-PCA-SEDU 490</t>
  </si>
  <si>
    <t>2026-PCA-SEDU 314</t>
  </si>
  <si>
    <t>Contratação de empresa para execução da obra de construção do muro de arrimo e intervenções civis na EEEFM Governador Lindenberg, localizada no Município de Barra de São Francisco/ES, com fornecimento de mão de obra e materiais.</t>
  </si>
  <si>
    <t>2026-PCA-SEDU 491</t>
  </si>
  <si>
    <t>2026-PCA-SEDU 315</t>
  </si>
  <si>
    <t>Contratação de empresa para execução da obra de construção de muro de arrimo e intervenções civis na EEEFM Santo Antônio, localizada no Município de São Mateus/ES, com fornecimento de mão de obra e materiais.</t>
  </si>
  <si>
    <t>2026-PCA-SEDU 492</t>
  </si>
  <si>
    <t>2026-PCA-SEDU 316</t>
  </si>
  <si>
    <t>Contratação de empresa para execução da obra de construção do castelo d’água da EEEFM Saturnino Rangel Mauro, localizada em Cariacica/ES, com fornecimento de mão de obra e materiais.</t>
  </si>
  <si>
    <t>2026-PCA-SEDU 317</t>
  </si>
  <si>
    <t>2026-PCA-SEDU 493</t>
  </si>
  <si>
    <t xml:space="preserve">Contratação de serviço para oferta de Atendimento Educacional Especializado-AEE, aos alunos regularmente matriculados na rede estadual e municipais de ensino, nas instituições privadas, filantrópicas, sem fins lucrativos/CAEEs.
</t>
  </si>
  <si>
    <t>Contratação de empresa para execução da obra de construção de contenção de talude em solo grampeado com concreto projetado e intervenções civis na EEEFM Pedro Simão, localizada no Município de Alegre/ES, com fornecimento de mão de obra e materiais.</t>
  </si>
  <si>
    <t>2026-PCA-SEDU 494</t>
  </si>
  <si>
    <t>2026-PCA-SEDU 318</t>
  </si>
  <si>
    <t>Contratação de empresa para execução da obra de construção do castelo d’água da EEEFM Rubens Rangel, localizada em Colatina/ES, com fornecimento de mão de obra e materiais.</t>
  </si>
  <si>
    <t>2026-PCA-SEDU 508</t>
  </si>
  <si>
    <t>2026-PCA-SEDU 319</t>
  </si>
  <si>
    <t>Contratação de serviço para oferta de Atendimento Educacional Especializado-AEE, aos alunos regularmente matriculados na rede estadual e municipais de ensino, nas instituições privadas, filantrópicas, sem fins lucrativos/CAEEs.</t>
  </si>
  <si>
    <t>Contratação de empresa para execução da obra de construção de uma nova sede da EEEFM Marcílio Dias, localizada no Município de Vila Velha/ES, com fornecimento de mão de obra e materiais.</t>
  </si>
  <si>
    <t>2026-PCA-SEDU 509</t>
  </si>
  <si>
    <t>2026-PCA-SEDU 320</t>
  </si>
  <si>
    <t>Contratação de empresa para execução da obra de reconstrução da EEEFM Luiz Manoel Vellozo, localizada no Município de Vila Velha/ES, com fornecimento de mão de obra e materiais.</t>
  </si>
  <si>
    <t>2026-PCA-SEDU 510</t>
  </si>
  <si>
    <t>2026-PCA-SEDU 321</t>
  </si>
  <si>
    <t>2026-4XXPCD</t>
  </si>
  <si>
    <t>Contratação de empresa para execução da obra de reforma e ampliação da EEEFM Maria de Novaes Pinheiro, localizada no Município de Viana/ES, com fornecimento de mão de obra e materiais.</t>
  </si>
  <si>
    <t>R$ 7.314.155,91</t>
  </si>
  <si>
    <t>R$ 100.203,94</t>
  </si>
  <si>
    <t>2026-PCA-SEDU 322</t>
  </si>
  <si>
    <t xml:space="preserve">Alteração da demanda conforme formulário 2026-4XXPCD:
1. Alteração da descrição simplificada do objeto;
2. Alteração da estimativa preliminar do valor a ser contratado/adquirido para o exercício de 2026 para R$ 100.203,94.
Alteração promovida a partir da Versão 10.
</t>
  </si>
  <si>
    <t>2026-0RJLBG</t>
  </si>
  <si>
    <t>Contratação de obra e serviços de engenharia, referente a Estabilização de Talude na EEEM Bráulio Franco, localizada em Muniz Freire/ES</t>
  </si>
  <si>
    <t>2026-PCA-SEDU 323</t>
  </si>
  <si>
    <t xml:space="preserve">
Alteração da demanda a partir da V.6, conforme formulário 2026-D4X302.
1. Alteração do tipo de licitação: de Em Andamento para Nova;
2. Alteração do Gestor do Contrato: A definir;
3.Informação do Agente de Contratação: Izaura da Conceição Malverdi Barboza.
4. Alteração da estimativa preliminar do valor total: de  R$ 288.840,67 para R$ 1.136.908,21; 
5. Alteração da estimativa preliminar do valor total para exercício de 2026: de R$ 288.840,67 para R$ 1.136.908,21
6. Alteração da previsão de data de encerramento do contrato em andamento: 30/12/2026.</t>
  </si>
  <si>
    <t>2026-PCA-SEDU 217</t>
  </si>
  <si>
    <t>2025-ZS0Z9M</t>
  </si>
  <si>
    <t xml:space="preserve">Contratação de serviços de engenharia, referente a contratação de obras padronizadas e manutenção corretiva nos prédios administrativos e escolares vinculados à rede pública de ensino do Estado do Espírito Santo, com fornecimento de materiais e mão-de-obra.
</t>
  </si>
  <si>
    <t>2026-PCA-SEDU 324</t>
  </si>
  <si>
    <t>2026-PCA-SEDU 325</t>
  </si>
  <si>
    <t>2026-PCA-SEDU 326</t>
  </si>
  <si>
    <t>2026-PCA-SEDU 105</t>
  </si>
  <si>
    <t>2025-84MR47</t>
  </si>
  <si>
    <t>2026-PCA-SEDU 327</t>
  </si>
  <si>
    <t>2026-PCA-SEDU 487</t>
  </si>
  <si>
    <t>2026-7XG9W7</t>
  </si>
  <si>
    <t>Contratação de empresa especializada para a prestação de serviços de suporte de nível superior e operacional, por meio de postos de trabalho, para atuação nas unidades administrativas da Secretaria de Estado da Educação.</t>
  </si>
  <si>
    <t>32.2356 – MANUTENÇÃO E MODERNIZAÇÃO DOS SERVIÇOS NAS ESCOLAS DE ENSINO MÉDIO;
32.2175 – MANUTENÇÃO DAS UNIDADES CENTRAL E REGIONAIS; 
32.2354 - MANUTENÇÃO E MODERNIZAÇÃO DOS SERVIÇOS MAS ESCOLAS DE ENSINO FUNDAMENTAL.</t>
  </si>
  <si>
    <t>2026-PCA-SEDU 342</t>
  </si>
  <si>
    <t>2026-L71DS5</t>
  </si>
  <si>
    <t>Digitalização do acervo documental pertencente à Secretaria de Estado da Educação do Espírito Santo (Sedu), dentro dos parâmetros estabelecidos pelo Conselho Nacional de Arquivos (Conarq).</t>
  </si>
  <si>
    <t>2026-PCA-SEDU 328</t>
  </si>
  <si>
    <t>Alteração da demanda a partir da Versão 06, conforme formulário 2026-L6R9HN:
1. Alteração do Tipo de contratação: de Em andamento para "Nova";
2. Identificação do Agente de Contratação: Thaiz Oliveira Martins Charpinel;
3. Alteração Estimativa preliminar do valor total a ser contratado/adquirido: De 125.458.889,60 para 56.714.286,00;
4. Alteração Estimativa preliminar do valor a ser contratado/adquirido para o exercício de 2026: de R$ 15.142.808,00 para R$ 6.616.666,70</t>
  </si>
  <si>
    <t>2026-PCA-SEDU 498</t>
  </si>
  <si>
    <t>2026-KNG6W6</t>
  </si>
  <si>
    <t>Contratação emergencial de empresa para prestação de serviços contínuos de limpeza, conservação predial, incluindo a desinfecção de reservatórios de água potável (caixa d’água e cisterna). referente aos municípios da Região IV.</t>
  </si>
  <si>
    <t>2026-PCA-SEDU 329</t>
  </si>
  <si>
    <t>Dados da Contratação incluídos a partir da Versão 07.
Alteração da demanda conforme formulário 2026-09CC4S:
1. Alteração da estimativa preliminar do valor total a ser contratado/adquirido: de R$ 152.632.975,20 para R$ 60.656.686,08;
2. Alteração da vigência da contratação: de 05 (cinco) anos para 02 (dois) anos.
Alteração promovida a partir da Versão 09.</t>
  </si>
  <si>
    <t>2026-PCA-SEDU 107</t>
  </si>
  <si>
    <t>2025-D3TCB6</t>
  </si>
  <si>
    <t>2026-PCA-SEDU 330</t>
  </si>
  <si>
    <t>Contratação de prestação de serviços de vigilância patrimonial desarmada, para cobertura das Unidades Escolares e administrativas, vinculadas à Secretaria de Estado da Educação do Espírito Santo, especificamente para os municípios de Aracruz, Linhares, Rio Bananal, Sooretama, Jaguaré, Vila Valério, São Gabriel da Palha, Águia Branca, Mantenópolis, Conceição da Barra, Nova Venécia, Barra de São Francisco, Água Doce do Norte, Vila Pavão, Ecoporanga, Ponto Belo, Boa Esperança, São Mateus, Pinheiros, Mucurici, Montanha e Pedro Canário (REGIÃO V).</t>
  </si>
  <si>
    <t>32.2354 - MANUTENÇÃO E MODERNIZAÇÃO DOS SERVIÇOS NAS ESCOLAS DE ENSINO FUNDAMENTAL, 32.2356 - MANUTENÇÃO E MODERNIZAÇÃO DOS SERVIÇOS NAS ESCOLAS DE ENSINO MÉDIO,  32.2175 - MANUTENÇÃO DAS UNIDADES CENTRAL E REGIONAIS</t>
  </si>
  <si>
    <t>Alteração da demanda conforme formulário 2026-0MX2HJ.
1. Alteração do Objeto;
2. Alteração da estimativa preliminar do valor total a ser contratado/adquirido para 2026: de R$ 2.348.869,41 para R$ 2.466.377,57;
3. Alteração do Valor Total da Contratação: de R$ 140.932.164,60 para R$ 147.982.654,08
4. Alteração da previsão de data de encerramento do contrato em andamento: 01/12/2026.
Alterado a partir da V.6.</t>
  </si>
  <si>
    <t>2026-PCA-SEDU 331</t>
  </si>
  <si>
    <t>2026-PCA-SEDU 108</t>
  </si>
  <si>
    <t>2025-Q69R9F</t>
  </si>
  <si>
    <t>Conselho Estadual de Educação</t>
  </si>
  <si>
    <t xml:space="preserve">Credenciamento de profissionais, pessoas físicas, objetivando formar cadastros de especialistas para avaliar as condições da oferta de ensino em processos de regulação, em  escolas de educação profissional técnica de nível médio,  educação básica e ensino superior. 
</t>
  </si>
  <si>
    <t>36/47</t>
  </si>
  <si>
    <t>2026-PCA-SEDU 332</t>
  </si>
  <si>
    <t>2026-PCA-SEDU 469</t>
  </si>
  <si>
    <t>2026-NRSDS7</t>
  </si>
  <si>
    <t>Contratação de profissional especializado na prestação de serviço de conservação e restauração da obra de arte em homenagem ao povo espíritossantense.</t>
  </si>
  <si>
    <t>Outros Serviços de Terceiros - Pessoa Física</t>
  </si>
  <si>
    <t>Inexigibilidade</t>
  </si>
  <si>
    <t>R$ 31.500,00</t>
  </si>
  <si>
    <t>32. 2175 MANUTENÇÃO DAS UNIDADES CENTRAL E REGIONAIS
GESTÃO/UNIDADE</t>
  </si>
  <si>
    <t>2026-PCA-SEDU 512</t>
  </si>
  <si>
    <t>2026-PCA-SEDU 333</t>
  </si>
  <si>
    <t>2026-5S8V9C</t>
  </si>
  <si>
    <t>Contratação de serviço para oferta de Atendimento Educacional Especializado-AEE, aos alunos regularmente matriculados na rede estadual e municipais de ensino, nas instituições privadas, comunitárias, filantrópicas e sem fins lucrativos/CAEES</t>
  </si>
  <si>
    <t>Contratação de empresa especializada para a prestação de serviços contínuos de manutenção preventiva e corretiva em 2 (dois) elevadores de passageiros e 1 (uma) plataforma de acessibilidade, com vigência de 5 (cinco) anos (60 meses), incluindo o fornecimento integral de peças, componentes e insumos necessários para garantir o pleno funcionamento, a segurança e a continuidade operacional dos equipamentos, a serem executados na Sede da Secretaria de Estado da Educação (SEDU) e no Centro de Distribuição e Logística (CDLog).</t>
  </si>
  <si>
    <t>Outros Serviços de Terceiros - Pessoa Jurídica</t>
  </si>
  <si>
    <t xml:space="preserve">32.2175 - MANUTENÇÃO DA UNIDADE CENTAL E SUPERINTENDÊNCIA
</t>
  </si>
  <si>
    <t>2026-PCA-SEDU 109</t>
  </si>
  <si>
    <t>2025-JQSDGB</t>
  </si>
  <si>
    <t>2026-PCA-SEDU 334</t>
  </si>
  <si>
    <t>Contratação de empresa especializada para manutenção preventiva e corretiva em aparelhos de ar condicionado com fornecimento de peças para a SEDU Sede e Unidades Administrativas</t>
  </si>
  <si>
    <t>2026-PCA-SEDU 335</t>
  </si>
  <si>
    <t>Outras despesas correntes e Investimentos</t>
  </si>
  <si>
    <t>30, 39 e 52</t>
  </si>
  <si>
    <t>2026-PCA-SEDU 336</t>
  </si>
  <si>
    <t>2026-PCA-SEDU 460</t>
  </si>
  <si>
    <t>2025-LP8WZP</t>
  </si>
  <si>
    <t>Aquisição de kit de crachá, composto por cordão, capa protetora e roller clip personalizados para identificação funcional dos colaboradores da Secretaria de Estado da Educação (SEDU)</t>
  </si>
  <si>
    <t>2026-PCA-SEDU 337</t>
  </si>
  <si>
    <t>2026-PCA-SEDU 110</t>
  </si>
  <si>
    <t>2025-VF6DSB</t>
  </si>
  <si>
    <t>Credenciamento de Pessoas Jurídicas devidamente registradas no CREA e/ou CAU/BR, nas atividades de Engenharia e/ou Arquitetura, para a prestação de serviços técnicos profissionais, visando elaboração de laudos de avaliação imobiliária.</t>
  </si>
  <si>
    <t>2026-PCA-SEDU 338</t>
  </si>
  <si>
    <t>2026-PCA-SEDU 339</t>
  </si>
  <si>
    <t>A definir após a formalização dos contratos</t>
  </si>
  <si>
    <t>32.2175 - MANUTENÇÃO DAS UNIDADES CENTRAL E
REGIONAIS</t>
  </si>
  <si>
    <t>2026-PCA-SEDU 459</t>
  </si>
  <si>
    <t>2025-N9SQRM</t>
  </si>
  <si>
    <t>Contratação de empresa especializada na prestação de serviços de publicação de matérias legais em jornal diário de grande circulação no Estado do Espírito Santo, visando atender às demandas da Secretaria de Estado da Educação (SEDU)</t>
  </si>
  <si>
    <t>2026-PCA-SEDU 340</t>
  </si>
  <si>
    <t>32. 2175 MANUTENÇÃO DAS UNIDADES CENTRAL E REGIONAIS</t>
  </si>
  <si>
    <t>Alteração da demanda conforme formulário 2026-5PJGPB.
1. Alteração do Objeto;
2. Alteração do valor total da contratação: de R$ 50.000,00 para R$ 77.000,00"</t>
  </si>
  <si>
    <t>2026-PCA-SEDU 470</t>
  </si>
  <si>
    <t xml:space="preserve">Contratação de empresa para serviços contínuos de limpeza e conservação predial nas escolas e unidades administrativas da Sedu, incluindo a desinfecção de reservatórios de água potável (caixa d’água e cisternas), com fornecimento de materiais de limpeza (exceto higiene pessoal) e equipamentos.     
</t>
  </si>
  <si>
    <t>2026-TXB0K4</t>
  </si>
  <si>
    <t>Contratação de espaço no evento “Diálogos AG - Educação em Destaque” para exposição dos projetos executados pela Secretaria de Estado da Educação (Sedu) em 2025 para promover o desenvolvimento da Rede Estadual de Ensino.</t>
  </si>
  <si>
    <t>32. 6677 PROMOÇÃO DE EVENTOS INSTITUCIONAIS</t>
  </si>
  <si>
    <t>2026-PCA-SEDU 111</t>
  </si>
  <si>
    <t>2025-6J351K</t>
  </si>
  <si>
    <t>2026-PCA-SEDU 341</t>
  </si>
  <si>
    <t>Contratação de empresa especializada para fornecimento de material formativo, backdrop e coffee break, necessários para atender as demandas formativas da Sedu, sob coordenação do CEFOPE.</t>
  </si>
  <si>
    <t>Contratação de empresa especializada em prestação de serviços de transporte de pessoas e cargas, em veículos de pequeno, médio e grande porte, com e sem motorista.</t>
  </si>
  <si>
    <t>Matheus Donna Volponi e Rodrigo Gonçalves e Silva</t>
  </si>
  <si>
    <t>32.2183 - FORMAÇÃO DE TÉCNICOS E GESTORES, 33.6086 - FORMAÇÃO DE PROFESSORES DO ENSINO FUNDAMENTAL, 33.6087 - FORMAÇÃO DOS PROFESSORES DO ENSINO MÉDIO</t>
  </si>
  <si>
    <t>2026-PCA-SEDU 112</t>
  </si>
  <si>
    <t>2025-23WJD5</t>
  </si>
  <si>
    <t>Contratação de empresa especializada para serviço de fichamento, identificação e restauração de bens móveis de obras de valor artístico, histórico e cultural pertencentes ao acervo da SEDU/ES, incluindo murais, bustos, painéis, esculturas e demais bens patrimoniais.</t>
  </si>
  <si>
    <t>Thaiz Oliveira Martins Charpinel/
Jéssica Tesch Gonçalves</t>
  </si>
  <si>
    <t>2026-PCA-SEDU 113</t>
  </si>
  <si>
    <t>2025-DXF9R0</t>
  </si>
  <si>
    <t>1Alteração da demanda conforme formulário 2026-F9FQC6 .
1.Alteração do valor estimado a ser executado em 2026 R$ 20.000.000,00 para  R$ 15.142.808,00
2. Nova Alteração a partir da Versão 06: conforme formulário 2026-L6R9HN:
1. Alteração do Tipo de contratação: de Em andamento para "Nova";
2. Identificação do Agente de Contratação: Thaiz Oliveira Martins Charpinel;
3. Alteração Estimativa preliminar do valor total a ser contratado/adquirido: De 125.458.889,60 para 56.714.286,00;
4. Alteração Estimativa preliminar do valor a ser contratado/adquirido para o exercício de 2026: de R$ 15.142.808,00 para R$ 6.616.666,70</t>
  </si>
  <si>
    <t>Contratação de empresa para a realização do concurso público para os cargos de Professor B e Professor P.</t>
  </si>
  <si>
    <t>2026-PCA-SEDU 343</t>
  </si>
  <si>
    <t>CONTRATAÇÃO DIRETA</t>
  </si>
  <si>
    <t>Contratação de serviços de vigilância patrimonial para atendimento das unidades escolares e administrativas - LOTE V</t>
  </si>
  <si>
    <t>DANIEL MARQUES TRINDADE</t>
  </si>
  <si>
    <t>27.1097 - REALIZAÇÃO DE CONCURSO PÚBLICO E PROCESSO SELETIVO</t>
  </si>
  <si>
    <t>2026-PCA-SEDU 344</t>
  </si>
  <si>
    <t>2026-PCA-SEDU 114</t>
  </si>
  <si>
    <t>2025-5L2HTQ</t>
  </si>
  <si>
    <t>Contratação de prestação de serviço de segurança e vigilância desarmada para a realização das etapas regionais e das etapas estaduais de 2025 e 2026 dos Jogos Na Rede, tendo em vista a necessidade desse serviço para a garantia do bem-estar e da segurança de todos os envolvidos nesta ação.</t>
  </si>
  <si>
    <t>Contratação de empresa especializada em proteção de dados pessoais e governança da privacidade para prestação de serviços de auditoria de conformidade e análise de maturidade institucional (abrangendo a Unidade Central da SEDU, as 11 SREs e uma amostragem técnica de 12 unidades escolares por SRE), revisão de modelos de documentos e engenharia de requisitos para automação de registros obrigatórios da LGPD, suporte consultivo continuado (DPO as a Service) e elaboração de guias orientativos e proposição de trilhas formativas por perfil de servidor da educação.</t>
  </si>
  <si>
    <t xml:space="preserve"> Guilherme Gomes Passabao Trés</t>
  </si>
  <si>
    <t>32.2353 - DESENVOLVIMENTO DA GESTÃO E
PROMOÇÃO DE ESTUDOS, PESQUISAS E INOVAÇÃO NA EDUCAÇÃO</t>
  </si>
  <si>
    <t>Alteração da demanda conforme formulário 2026-DZFSZ4:
1. Alteração da proposta inicial (Objeto);
2. Alteração da forma de contratação: de Contratação Direta para Pregão Eletrônico;
3. Alteração da previsão da data para início da Prestação dos serviços: de 30/03/20269 para 03/08/2026;
4. Alteração da Estimativa do valor da contratação para o exercício de 2026: de R$ 200.000,00 para R$ 150.000,00</t>
  </si>
  <si>
    <t>2026-PCA-SEDU 115</t>
  </si>
  <si>
    <t>2025-7BDD9F</t>
  </si>
  <si>
    <t>2026-PCA-SEDU 345</t>
  </si>
  <si>
    <t>Contratação de empresa especializada em fornecimento de apólice de seguro para acobertar os Veículos da frota própria desta Secretaria de Estado da Educação.</t>
  </si>
  <si>
    <t>Contratação de prestação de serviços de urgência e emergência (ambulância tipo “B” com motorista socorrista e técnico de enfermagem socorrista; ambulância tipo “D” com motorista socorrista, médico e enfermeiro; técnico de enfermagem socorrista) para a realização dos Jogos Na Rede 2025/2026.</t>
  </si>
  <si>
    <t>2026-PCA-SEDU 116</t>
  </si>
  <si>
    <t>2025-RFGMDL</t>
  </si>
  <si>
    <t>Contratação da Empresa Brasileira de Correios e Telégrafos para a prestação de serviços postais para a Unidade Central da Secretaria de Estado da Educação – SEDU, Superintendências Regionais de Educação e Conselho Estadual de Educação</t>
  </si>
  <si>
    <t>2026-PCA-SEDU 346</t>
  </si>
  <si>
    <t>Contratação de prestação de serviços de arbitragem escolar para as modalidades de basquetebol, futsal, handebol, voleibol, atletismo, tênis de mesa e xadrez, necessários para a realização das etapas regionais e das etapas estaduais de 2025 e 2026 dos Jogos Na Rede.</t>
  </si>
  <si>
    <t>2026-PCA-SEDU 347</t>
  </si>
  <si>
    <t>O presente Contrato tem por objeto a contratação de Empresa Especializada na Prestação de Serviços Terceirizados de Vigilância Patrimonial, nas dependências internas e externas das Unidades Escolares, Superintendências e Unidade Central - LOTE IV</t>
  </si>
  <si>
    <t>2026-PCA-SEDU 352</t>
  </si>
  <si>
    <t>2026-HJ0DT5</t>
  </si>
  <si>
    <t>Contratação de serviços de hospedagem, alimentação e espaços físicos (auditório, salas de apoio, quadras cobertas e ginásio) necessários para a realização da etapa estadual dos Jogos Na Rede de 2026 devendo acontecer na Região Metropolitana da Grande Vitória.</t>
  </si>
  <si>
    <t>2026-PCA-SEDU 348</t>
  </si>
  <si>
    <t>Contratação de empresa especializada para a prestação de serviços de suporte de nível operacional e técnico, por meio de postos de trabalho, para atuação nas unidades administrativas e unidades escolares da Secretaria de Estado da Educação.</t>
  </si>
  <si>
    <t>Alteração da demanda a partir da V.08, conforme formulário 2026-9Q7C3W:
1. Alteração do objeto; 
2. Alteração da estimativa preliminar do valor total: de R$ 1.271.435,59  para  R$ 1.581.439,22;
3. Alteração da Estimativa preliminar do valor a ser contratado:  de R$ 1.271.435,59  para  R$ 1.581.439,22;
4. Alteração do tipo de contratação: de 'em andamento' para 'nova';
5. Alteração da previsão da data: 31/12/2026 para 30/10/2026.</t>
  </si>
  <si>
    <t>2026-PCA-SEDU 117</t>
  </si>
  <si>
    <t>2025-8GZ05F</t>
  </si>
  <si>
    <t>Contratação de empresa especializada na prestação de serviços de limpeza de terreno, com roçagem, capina, locação de caçamba estacionária, recolhimento, transporte e destinação ambientalmente adequada de todo tipo de resíduos sólidos.</t>
  </si>
  <si>
    <t>2026-PCA-SEDU 118</t>
  </si>
  <si>
    <t>2025-2G7MFS</t>
  </si>
  <si>
    <t>2026-PCA-SEDU 349</t>
  </si>
  <si>
    <t>Contratação de empresa prestadora de serviços, especializados, em segurança eletrônica integrada, destinado à segurança dos ambientes escolares e administrativos da Secretaria de Estado da Educação (SEDU).</t>
  </si>
  <si>
    <t>Contratação de empresas especializadas para a execução da alimentação escolar nas Unidades Escolares da Rede Estadual de Ensino no Espírito Santo por intermédio dos Lote 1, Lote 2, Lote 3, Lote 4 e Lote 5.</t>
  </si>
  <si>
    <t>Procedimento em andamento - à definir</t>
  </si>
  <si>
    <t>2026-PCA-SEDU 119</t>
  </si>
  <si>
    <t>2025-PSH3BX</t>
  </si>
  <si>
    <t xml:space="preserve">32.6684 - ALIMENTAÇÃO ESCOLAR, 32.2354 MANUTENÇÃO E MODERNIZAÇÃO DOS SERVIÇOS NAS ESCOLAS DE ENSINO FUNDAMENTAL, 32.2356 MANUTENÇÃO E MODERNIZAÇÃO DOS SERVIÇOS NAS ESCOLAS DE ENSINO MÉDIO </t>
  </si>
  <si>
    <t>Contratação de empresa especializada na prestação de serviços de recarga em extintores de incêndio.</t>
  </si>
  <si>
    <t>2026-PCA-SEDU 350</t>
  </si>
  <si>
    <t>Contratação de empresa especializada na prestação de serviço de apoio técnico e assessoramento à Sute, com sistema informatizado em ambiente web e aplicativo mobile, que permita integrar e automatizar as atividades técnicas do setor de transporte escolar.</t>
  </si>
  <si>
    <t>2026-PCA-SEDU 120</t>
  </si>
  <si>
    <t>2025-FD5VGQ</t>
  </si>
  <si>
    <t>Contratação de instituição financeira autorizada pelo Banco Central do Brasil para operacionalização da bolsa de estudante monitor do Programa de Monitoria Voluntária Estudantil.</t>
  </si>
  <si>
    <t>Serviços Terceirizados - Serviço Bancário</t>
  </si>
  <si>
    <t>Contratação direta, por inexigibilidade de licitação, do SESC Guarapari para prestação de serviços de hospedagem, alimentação e espaços físicos (auditório, salas de apoio, quadras cobertas e ginásio) necessários para a realização da etapa final dos Jogos Na Rede 2025 e 2026</t>
  </si>
  <si>
    <t>Guilherme Gomes Passabao Trés</t>
  </si>
  <si>
    <t>Excluída a partir da Versão 09, conforme Formulário de Proposta de Alteração de Demanda (E-Docs nº 2026-SH09XW), constante do encaminhamento 2026-BJNTS8.</t>
  </si>
  <si>
    <t>2026-PCA-SEDU 465</t>
  </si>
  <si>
    <t>2026-236168</t>
  </si>
  <si>
    <t>Alteração da demanda, a partir da V8, conforme formulário 2026-9Q7C3W:
1. Alteração do objeto; 
2. Alteração da estimativa preliminar do valor total: de R$ 1.271.435,59  para  R$ 1.581.439,22;
3. Alteração da Estimativa preliminar do valor a ser contratado:  de R$ 1.271.435,59  para  R$ 1.581.439,22;
4. Alteração do tipo de contratação: de 'em andamento' para 'nova';
5. Alteração da previsão da data: 31/12/2026 para 30/10/26.</t>
  </si>
  <si>
    <t>Contratação Banestes S.A. - Banco do Estado do Espírito Santo para operacionalização da bolsa estudante do Projeto Estadual de Inovação da Educação Técnica de Nível Médio – iNovaTec.</t>
  </si>
  <si>
    <t>2026-PCA-SEDU 353</t>
  </si>
  <si>
    <t xml:space="preserve"> Contratação de empresa especializada em serviço de agenciamento de Intercâmbio Cultural com Curso Intensivo de Línguas para Estudantes dos Centros Estaduais de Idiomas - CEIs, matriculados no ano letivo de 2025/2026.</t>
  </si>
  <si>
    <t>Rodrigo Nascimento de Oliveira</t>
  </si>
  <si>
    <t>Alteração da demanda conforme formulário 2026-9SSLPQ.
1.Alteração do objeto: Contratação Banestes S.A. - Banco do Estado do Espírito Santo para operacionalização da bolsa estudante do Projeto Estadual de Inovação da Educação Técnica de Nível Médio – iNovaTec;
2. Alteração da Forma de Contratação: de Contratação Direta para Dispensa de Licitação;
3.Alteração do Agente de Contratação: De Jéssica Tesch Gonçalves para  Daniel José dos Santos Junior</t>
  </si>
  <si>
    <t>2026-PCA-SEDU 121</t>
  </si>
  <si>
    <t xml:space="preserve"> 2025-FXJQXR</t>
  </si>
  <si>
    <t>CONTRATAÇÃO DE INSTITUIÇÃO FINANCEIRA AUTORIZADA PELO BANCO CENTRAL DO BRASIL, PARA OPERACIONALIZAÇÃO DA BOLSA ESTUDANTE DO PROJETO ESTADUAL DE INOVAÇÃO DA EDUCAÇÃO TÉCNICA DE NÍVEL MÉDIO- INOVATEC</t>
  </si>
  <si>
    <t>2026-PCA-SEDU 354</t>
  </si>
  <si>
    <t>33.8657 - EXPANSÃO, QUALIFICAÇÃO E
DESENVOLVIMENTO DA OFERTA DE CURSOS TÉCNICOS DE NÍVEL MÉDIO</t>
  </si>
  <si>
    <t>Contratação de empresa especializada na prestação de serviços de agenciamento e fornecimento de passagens aéreas nacionais e internacionais</t>
  </si>
  <si>
    <t>Excluída a partir da V.9, mediante informações constantes no Formulário Proposta de Alteração de Demanda (E-Docs 2026-K1NZJZ, de 11/06/2026), presente no encaminhamento 2026-SGC9VT.</t>
  </si>
  <si>
    <t>2026-PCA-SEDU 122</t>
  </si>
  <si>
    <t>2025-RH0GH2</t>
  </si>
  <si>
    <t>Solução Tecnológica para a Gestão Eficiente do Transporte Escolar</t>
  </si>
  <si>
    <t>2026-PCA-SEDU 123</t>
  </si>
  <si>
    <t>2025-CJNG4G</t>
  </si>
  <si>
    <t>Contratação de Fábrica de Software</t>
  </si>
  <si>
    <t>2026-PCA-SEDU 351</t>
  </si>
  <si>
    <t xml:space="preserve">Contratação de empresa para aquisição de solução para gerenciamento de climatização do Datacenter da SEDU, com suporte técnico especializado, instalação e configuração de sistema automatizado </t>
  </si>
  <si>
    <t/>
  </si>
  <si>
    <t>2026-PCA-SEDU 124</t>
  </si>
  <si>
    <t>2025-CZ32PB</t>
  </si>
  <si>
    <t>Contratação de serviços de tecnologia da Informação</t>
  </si>
  <si>
    <t>2026-PCA-SEDU 355</t>
  </si>
  <si>
    <t>Contratação de instituição financeira autorizada pelo Banco Central do Brasil, para operar, em regime de exclusividade, a prestação de serviços bancários para pagamento de Bolsa-Formação aos estudantes e professores do PRONATEC, instituído pela Lei Federal Nº 12.513, de 26 de outubro de 2011.</t>
  </si>
  <si>
    <t>2026-PCA-SEDU 125</t>
  </si>
  <si>
    <t>2025-2GG1F5</t>
  </si>
  <si>
    <t>Contratação de serviço de Emissão de Certificado Digital armazenado em mídia criptográfica (token USB), validade de 36 (trinta e seis) meses - e-CPF A3 com o objetivo de atender as necessidades da Secretaria de Estado da Educação – SEDU.</t>
  </si>
  <si>
    <t>2026-PCA-SEDU 356</t>
  </si>
  <si>
    <t>PATRICIA CAVALERI DE OLIVEIRA CASTRO</t>
  </si>
  <si>
    <t>2026-PCA-SEDU 126</t>
  </si>
  <si>
    <t>2025-VX5HNC</t>
  </si>
  <si>
    <t>Contratação de empresa especializada em prestação de serviço de telefonia móvel, com a finalidade de garantir uma eficiente comunicação entre os servidores desta secretaria e demais unidades administrativas desta Sedu e outras instituições e o público em geral.</t>
  </si>
  <si>
    <t>2026-PCA-SEDU 359</t>
  </si>
  <si>
    <t>Aquisição de Sistema de Gestão Escolar para a Secretaria de Estado da Educação</t>
  </si>
  <si>
    <t>Marcelo Pereira Antunes</t>
  </si>
  <si>
    <t>2026-PCA-SEDU 127</t>
  </si>
  <si>
    <t>2025-99755P</t>
  </si>
  <si>
    <t>Contratação de solução de backup</t>
  </si>
  <si>
    <t>2026-PCA-SEDU 358</t>
  </si>
  <si>
    <t xml:space="preserve">Contratação de serviço de impressão que visa atender às necessidades quanto à impressão de documentos, materiais pedagógicos, administrativos e comunicacionais, de forma eficiente e com qualidade. Disponibilização de equipamentos de impressão e suporte técnico especializado. </t>
  </si>
  <si>
    <t>2026-PCA-SEDU 128</t>
  </si>
  <si>
    <t>2025-97B9T1</t>
  </si>
  <si>
    <t>Romário Nogueira de Souza / Felippe de Abreu</t>
  </si>
  <si>
    <t>GECON</t>
  </si>
  <si>
    <t>Contratação de empresa especializada para fornecimento de licenças e API de Inteligência Artificial, por meio de subscrição, incluindo serviços de intermediação de pagamento, suporte técnico e gerenciamento da solução.</t>
  </si>
  <si>
    <t>2026-PCA-SEDU 357</t>
  </si>
  <si>
    <t>Contratação de empresa especializada para o fornecimento de solução tecnológica direcionada a atividades de leitura e de produção textual para atender as demandas da Secretaria Estadual da Educação (Sedu).</t>
  </si>
  <si>
    <t>2026-PCA-SEDU 474</t>
  </si>
  <si>
    <t>2026-Q4FLC3</t>
  </si>
  <si>
    <t>Contratação de licenças de softwares de segurança da informação (soluções Kaspersky) e softwares de observabilidade de infraestrutura (solução SolarWinds), com vigência de 36 (trinta e seis) meses, incluindo suporte técnico e atualização.</t>
  </si>
  <si>
    <t>Alfredo Carvalho Sampaio</t>
  </si>
  <si>
    <t>Adesão a Ata de Registro de Preços</t>
  </si>
  <si>
    <t>2026-PCA-SEDU 360</t>
  </si>
  <si>
    <t>Contratação de empresa especializada na execução de serviços de transporte escolar para atendimento aos alunos do ensino fundamental, médio e da Educação de Jovens e Adultos(EJA), residentes no município de Cariacica e Viana.</t>
  </si>
  <si>
    <t>Felipe Tábuas Patrício</t>
  </si>
  <si>
    <t>2026-PCA-SEDU 362</t>
  </si>
  <si>
    <t xml:space="preserve">Contratação de empresa ou cooperativa para executar serviços de transporte escolar aos alunos da rede estadual de ensino matriculados nas escolas estaduais do município de São Mateus.
</t>
  </si>
  <si>
    <t>2026-PCA-SEDU 476</t>
  </si>
  <si>
    <t>Aquisição de 17.049 (dezessete mil e quarenta e nove) computadores portáteis - notebooks para os Professores da rede estadual.</t>
  </si>
  <si>
    <t>2026-PCA-SEDU 363</t>
  </si>
  <si>
    <t>Contratação de empresa ou cooperativa para executar serviços de transporte escolar aos alunos da rede estadual de ensino matriculados nas escolas estaduais do município de São Mateus</t>
  </si>
  <si>
    <t>2026-PCA-SEDU 477</t>
  </si>
  <si>
    <t>Prestação de serviços de telecomunicações necessários à implantação, operação, manutenção e gerenciamento de uma rede IP multisserviços, incluindo todos os serviços, materiais e equipamentos necessários à conexão entre os pontos de acesso previstos, nas superintendências de Afonso Cláudio, Barra de São Francisco, Cachoeiro de Itapemirim, Carapina, Cariacica, Colatina, Guaçuí, Linhares, Nova Venécia, São Mateus e Vila Velha.</t>
  </si>
  <si>
    <t>2026-PCA-SEDU 361</t>
  </si>
  <si>
    <t>Contratação de empresa ou cooperativa para executar o transporte escolar de alunos do ensino fundamental, médio e da EJA, do município de Cariacica</t>
  </si>
  <si>
    <t>2026-PCA-SEDU 478</t>
  </si>
  <si>
    <t>Contratação de empresa especializada na prestação de serviços de acesso à Internet Banda Larga via satélite de baixa órbita (LEO), na modalidade corporativa, destinada às unidades escolares da rede estadual que não possuem internet terrestre com velocidade superior a 200 Mbps.</t>
  </si>
  <si>
    <t>2026-PCA-SEDU 129</t>
  </si>
  <si>
    <t>2025-D1TRTS</t>
  </si>
  <si>
    <t xml:space="preserve">Contratação de empresa especializada na prestação de serviços de atendimento técnico  </t>
  </si>
  <si>
    <t>2026-PCA-SEDU 364</t>
  </si>
  <si>
    <t>contratação de empresa especializada na execução de serviços de transporte escolar para atendimento aos alunos de Ensino Fundamental, Médio e da Educação de Jovens e Adultos (EJA), residentes no município de São Mateus</t>
  </si>
  <si>
    <t>AMANDA DE SOUZA BRAGA</t>
  </si>
  <si>
    <t>2026-PCA-SEDU 130</t>
  </si>
  <si>
    <t>2025-XSL0HV</t>
  </si>
  <si>
    <t xml:space="preserve">Aquisição de licenças do Adobe Creative Cloud, com atualização e suporte durante 12 meses. </t>
  </si>
  <si>
    <t>2026-PCA-SEDU 365</t>
  </si>
  <si>
    <t>2026-PCA-SEDU 486</t>
  </si>
  <si>
    <t>2026-TQHHBB</t>
  </si>
  <si>
    <t>Contratação de Plataforma Integrada de ECM e BPMS com Requisitos Arquivísticos.</t>
  </si>
  <si>
    <t>Adesão à Ata de Registro de Preços</t>
  </si>
  <si>
    <t>2026-PCA-SEDU 366</t>
  </si>
  <si>
    <t>32.2175 - MANUTENÇÃP DAS UNIDADES CENTRAL E REGIONAIS.</t>
  </si>
  <si>
    <t>contratação de empresa para executar serviços de transporte escolar para atendimento aos alunos de Ensino Fundamental, residentes no município de Serra</t>
  </si>
  <si>
    <t>2026-PCA-SEDU 131</t>
  </si>
  <si>
    <t>2025-GZ0T4V</t>
  </si>
  <si>
    <t>Contratação de assinatura para acesso à ferramenta de pesquisas e comparação de preços praticados pela Administração Pública.</t>
  </si>
  <si>
    <t>2026-PCA-SEDU 367</t>
  </si>
  <si>
    <t xml:space="preserve">Alteração da demanda conforme formulário 2026-J3PSMC:
1. Alteração da Previsão de data em que deve ser iniciada a prestação dos serviços: de 23/07/2026 a 23/10/2026. </t>
  </si>
  <si>
    <t>2026-PCA-SEDU 132</t>
  </si>
  <si>
    <t xml:space="preserve"> Contratação de empresa ou cooperativa para executar serviços de transporte escolar aos alunos da rede estadual de ensino matriculados nas escolas estaduais do município de Castelo.</t>
  </si>
  <si>
    <t>2025-2GN600</t>
  </si>
  <si>
    <t>Contratação de licenças dos softwares Architecture, Engineering &amp; Construction Collection e AutoCAD, ambos do fabricante Autodesk, para o desenvolvimento e apresentação de projetos de serviços e obras de engenharia elaborados pela SEDU – Secretaria de Educação do Espírito Santo.</t>
  </si>
  <si>
    <t>MARKSON GONÇALVES LIMA</t>
  </si>
  <si>
    <t>2026-PCA-SEDU 368</t>
  </si>
  <si>
    <t>2026-PCA-SEDU 475</t>
  </si>
  <si>
    <t>2026-Q4FLC4</t>
  </si>
  <si>
    <t>Contratação de empresa especializada na execução de transporte escolar para atendimento aos alunos de Ensino fundamental, médio e da EJA, residentes no município de Cariacica e Viana</t>
  </si>
  <si>
    <t>Implantação de práticas, procedimentos e ferramentas que possibilitem o controle e a gestão integrada dos ativos de TI da Secretaria de Estado da Educação – Sedu.</t>
  </si>
  <si>
    <t>32.8651 - MODERNIZAÇÃO E GESTÃO DA TECNOLOGIA DA INFORMAÇÃO NA EDUCAÇÃO</t>
  </si>
  <si>
    <t>2026-PCA-SEDU 369</t>
  </si>
  <si>
    <t>2026-PCA-SEDU 479</t>
  </si>
  <si>
    <t>Contratação de empresa ou cooperativa para executar serviços de transporte escolar adaptado aos alunos da rede estadual de ensino matriculados nas escolas estaduais do município de Castelo</t>
  </si>
  <si>
    <t>Contratação de empresa especializada para o fornecimento de Ativos de Rede local – Switchs de Borda PoE e Pontos de Acesso ao Wi-Fi 6, incluindo os serviços de instalação, configuração, manutenção e garantia técnica on-site por 36 (trinta e seis) meses. A solução visa atender 100% das unidades escolares e administrativas da Secretaria de Estado da Educação – Sedu, garantindo a continuidade do Programa SEDU Digit@l</t>
  </si>
  <si>
    <t>2026-PCA-SEDU 370</t>
  </si>
  <si>
    <t>2026-PCA-SEDU 133</t>
  </si>
  <si>
    <t>2025-K3T199</t>
  </si>
  <si>
    <t>Contratação do SENAI/ES para oferta de até 1.000 vagas em Cursos Técnicos de Nível Médio, na forma concomitante, distribuídas em 07 unidades do SENAI/ES, para estudantes matriculados na 1ª e 2ª séries do ensino médio em escolas públicas estaduais do ES.</t>
  </si>
  <si>
    <t>"AQUISIÇÃO DE LICENCIAMENTO MICROSOFT M365 EDUCACIONAL A3, MICROSOFT PROJECT PRO E MICROSOFT VISIO PROFESSIONAL"</t>
  </si>
  <si>
    <t>Serviços Terceirizados - Vaga em Curso Técnico para Aluno</t>
  </si>
  <si>
    <t>ANDERSON PEREIRA BARCELOS</t>
  </si>
  <si>
    <t>2026-PCA-SEDU 371</t>
  </si>
  <si>
    <t xml:space="preserve"> Contratação do SENAC para oferta de até 925 vagas em cursos técnicos de nível médio, na forma concomitante, distribuídas em 08 unidades do SENAC, para estudantes matriculados na 1ª e 2ª séries do ensino médio em escolas públicas estaduais do Espírito Santo.</t>
  </si>
  <si>
    <t>Daniela Lima Macchione</t>
  </si>
  <si>
    <t>2026-PCA-SEDU 372</t>
  </si>
  <si>
    <t>Contratação do SENAI/ES para oferta de até 2.010 vagas em cursos técnicos de nível médio, na forma concomitante, distribuídas em 08 unidades do SENAI/ES, para estudantes matriculados na 1ª e 2ª séries do ensino médio em escolas públicas estaduais do Espírito Santo.</t>
  </si>
  <si>
    <t>2026-PCA-SEDU 134</t>
  </si>
  <si>
    <t>2025-0BGP45</t>
  </si>
  <si>
    <t>Contratação da empresa - GVBUS para fornecimento de vale-transporte aos servidores do Magistério e Administrativo que atuam nas Unidades Escolares dos municípios de Cariacica, Fundão, Serra, Vila Velha e Vitória, SRE da Grande Vitória e Administração Central desta Secretaria.</t>
  </si>
  <si>
    <t>Serviços Terceirizados - Transporte de Servidor</t>
  </si>
  <si>
    <t>32.2006, 32.2372, 32.2373, 32.2374, 32.2375</t>
  </si>
  <si>
    <t>2026-PCA-SEDU 135</t>
  </si>
  <si>
    <t>2025-R0FRT2</t>
  </si>
  <si>
    <t>Contratação da empresa CORDIAL TRANSPORTES E TURISMO LTDA para fazer face a despesa com a aquisição de Vale Transporte para atender aos servidores do Administrativo que atuam nas Unidades Escolares dos municípios de Aracruz, Ibiraçu, João Neiva e Marechal Floriano.</t>
  </si>
  <si>
    <t>2026-PCA-SEDU 136</t>
  </si>
  <si>
    <t>2025-4640X8</t>
  </si>
  <si>
    <t>Empresa TRANSPARK TRANSPORTE E TURISMO LTDA para fornecimento de vale-transporte aos servidores do Magistério e Administrativo que atuam nas Unidades Escolares do município de Vargem Alta e Cachoeiro de Itapemirim.</t>
  </si>
  <si>
    <t>2026-PCA-SEDU 373</t>
  </si>
  <si>
    <t>Contratação do SENAC-ES para oferta de até 1845 vagas em cursos técnicos de nível médio, na forma concomitante, distribuídas em 11 unidades do SENAC, para estudantes matriculados em escolas públicas estaduais do Espírito Santo.</t>
  </si>
  <si>
    <t>2026-PCA-SEDU 137</t>
  </si>
  <si>
    <t>2025-3PXZC7</t>
  </si>
  <si>
    <t>Contratação da empresa VIAÇÃO SÃO JOÃO LTDA, para fornecimento de vale-transporte aos servidores do Magistério e Administrativo que atuam na Superintendência Regional de Educação de Nova Venécia e nas Unidades Escolares do município de Nova Venécia.</t>
  </si>
  <si>
    <t>2026-PCA-SEDU 138</t>
  </si>
  <si>
    <t>2025-MLQTKD</t>
  </si>
  <si>
    <t>Contratação da empresa VIAÇÃO SÃO GABRIEL LTDA, para fornecimento de vale-transporte aos servidores do Administrativo que atuam nas Superintendência Regional de Educação de São Mateus e nas Unidades Escolares do município de São Mateus.</t>
  </si>
  <si>
    <t>2026-PCA-SEDU 374</t>
  </si>
  <si>
    <t>2026-PCA-SEDU 139</t>
  </si>
  <si>
    <t>2025-6T2KBV</t>
  </si>
  <si>
    <t>Contratação do SEST/SENAT/ES para oferta de até 240 vagas em cursos técnicos de nível médio, na forma concomitante, distribuídas em 03 unidades do SEST/SENAT/ES, para estudantes matriculados na 1ª e 2ª séries do ensino médio em escolas públicas estaduais do Espírito Santo.</t>
  </si>
  <si>
    <t>Contratação da empresa VIAÇÃO REAL ITA LIMITADA, para fornecimento de vale-transporte aos servidores do Administrativo que atuam nas Unidades Escolares dos municípios de Alegre, Cachoeiro de Itapemirim, Castelo, Guaçuí, Jeronimo Monteiro, Mimoso do Sul e Muniz Freire.</t>
  </si>
  <si>
    <t>Luís Antônio de Mattos Silva</t>
  </si>
  <si>
    <t>2026-PCA-SEDU 140</t>
  </si>
  <si>
    <t>2025-X1WN7N</t>
  </si>
  <si>
    <t>Contratação da empresa VIAÇÃO PRETTI LTDA, para fornecimento de vale-transporte aos servidores do Magistério e Administrativo que atuam na nas Unidades Escolares dos municípios de Água Doce do Norte, Barra de São Francisco, Colatina, Linhares, Mantenópolis e Santa Maria de Jetibá.</t>
  </si>
  <si>
    <t>2026-PCA-SEDU 141</t>
  </si>
  <si>
    <t>2025-RQPBQQ</t>
  </si>
  <si>
    <t>Contratação da empresa VIAÇÃO PLANETA para fornecimento de vale-transporte aos servidores que atuam em Unidade Administrativa ou Escolar pertencente a estrutura da SEDU central e nos municípios de Afonso Claudio, Cachoeiro de Itapemirim, Cariacica, Venda Nova do Imigrante, Guarapari e Vila Velha.</t>
  </si>
  <si>
    <t>2026-PCA-SEDU 142</t>
  </si>
  <si>
    <t>2025-JQN929</t>
  </si>
  <si>
    <t>Contratação da empresa VIAÇÃO MAR ABERTO LTDA EPP para fornecimento de vale-transporte aos servidores do Magistério e Administrativo que atuam nas Unidades Escolares do município de Conceição da Barra.</t>
  </si>
  <si>
    <t>2026-PCA-SEDU 143</t>
  </si>
  <si>
    <t>2025-GG9JQ8</t>
  </si>
  <si>
    <t>Contratação da empresa VIAÇÃO JOANA D’ ARC S/A para fornecimento de vale-transporte aos servidores do Magistério e Administrativo que atuam na Superintendência Regional de Educação de Linhares e nas Unidades Escolares dos municípios de Linhares e Sooretama.</t>
  </si>
  <si>
    <t>2026-PCA-SEDU 144</t>
  </si>
  <si>
    <t>2025-2X2V30</t>
  </si>
  <si>
    <t>Contratação da empresa CONSORCIO NOROESTE CAPIXABA - COBE para fornecimento de vale-transporte aos servidores do Administrativo que atuam na Superintendência Regional de Educação do município de Colatina e nas Unidades Escolares do município de Colatina.</t>
  </si>
  <si>
    <t>2026-PCA-SEDU 145</t>
  </si>
  <si>
    <t>2025-7HSRX1</t>
  </si>
  <si>
    <t>Contratação da empresa CONSORCIO CACHOEIRO INTEGRADO para fornecimento de vale-transporte aos servidores do Magistério e Administrativo que atuam na SRE de Cachoeiro de Itapemirim e nas Unidades Escolares dos municípios de Cachoeiro de Itapemirim, Itapemirim e Marataízes.</t>
  </si>
  <si>
    <t>2026-PCA-SEDU 146</t>
  </si>
  <si>
    <t>2025-XNWLW4</t>
  </si>
  <si>
    <t>Contratação da empresa C LORENZUTTI PARTICIPAÇÕES - LTDA para fornecimento de vale-transporte aos servidores do Magistério e Administrativo que atuam nas Unidades Escolares do município de Guarapari.</t>
  </si>
  <si>
    <t>2025-ZV3CCL</t>
  </si>
  <si>
    <t>Contratação de empresa especializada para a prestação de serviços de gerenciamento do abastecimento de combustíveis e da manutenção preventiva e corretiva da frota oficial</t>
  </si>
  <si>
    <t>Contratação de empresa especializada em combate, controle e erradicação de pragas urbanas para Unidade Administrativa e Galpões da Secretaria da Educação-SEDU</t>
  </si>
  <si>
    <t>prestação de serviços de transporte escolar para atendimento aos alunos de Ensino Fundamental, Médio e da Educação de Jovens e Adultos (EJA), residentes no município de São Mateus</t>
  </si>
  <si>
    <t>objeto a prestação de serviços de transporte escolar para atendimento aos alunos de Ensino Fundamental e da Educação de Jovens e Adultos (EJA), residentes no município de Barra de São Francisco</t>
  </si>
  <si>
    <t>contratação de empresa para o fornecimento de passe escolar para o atendimento aos alunos de Ensino Fundamental, Ensino Médio e Educação de Jovens e Adultos – EJA, residentes no município de Linhares/ES</t>
  </si>
  <si>
    <t>contratação de empresa para executar serviços de transporte escolar para atendimento aos alunos de Ensino Fundamental e da Educação de Jovens e Adultos (EJA), residentes no município de Serra</t>
  </si>
  <si>
    <t>2025-48DBZ1</t>
  </si>
  <si>
    <t>2025-6VDHPQ</t>
  </si>
  <si>
    <t>2025-JC5WVV</t>
  </si>
  <si>
    <t>2025-P811D0</t>
  </si>
  <si>
    <t>2025-BHFPPK</t>
  </si>
  <si>
    <t>2025-9LF6LH</t>
  </si>
  <si>
    <t>2025-J2BMZ7</t>
  </si>
  <si>
    <t>2025-2Z0952</t>
  </si>
  <si>
    <t>2025-L4RG7C</t>
  </si>
  <si>
    <t>2025-S80B77</t>
  </si>
  <si>
    <t>2025-FZNQLS</t>
  </si>
  <si>
    <t>2025-H0L71G</t>
  </si>
  <si>
    <t>2025-NHW667</t>
  </si>
  <si>
    <t>2025-RPWH5S</t>
  </si>
  <si>
    <t>2025-BXM0ZD</t>
  </si>
  <si>
    <t>2025-FBFWLP</t>
  </si>
  <si>
    <t>2025-HGW9VP</t>
  </si>
  <si>
    <t>2025-61CXZW</t>
  </si>
  <si>
    <t>2025-JHL6NJ</t>
  </si>
  <si>
    <t>2025-FB5B35</t>
  </si>
  <si>
    <t>2025-HXZMC4</t>
  </si>
  <si>
    <t>2025-J245JQ</t>
  </si>
  <si>
    <t>2025-F7G7F3</t>
  </si>
  <si>
    <t>2025-5TS0F7</t>
  </si>
  <si>
    <t>2025-K521VB</t>
  </si>
  <si>
    <t>2026-PCA-SEDU 147</t>
  </si>
  <si>
    <t>2025-MR5SXR</t>
  </si>
  <si>
    <t>Contratação da empresa VIAÇÃO ÁGUIA BRANCA - SA para fornecimento de vale-transporte aos servidores do Magistério e Administrativo que atuam nas Unidades Escolares dos municípios de Ibatiba, Iúna, Marechal Floriano, Pedro Canário, São Mateus, Domingos Martins, Fundão Centro e João Neiva.</t>
  </si>
  <si>
    <t>2025-028L79</t>
  </si>
  <si>
    <t>2025-KDV1V9</t>
  </si>
  <si>
    <t>2025-9BSM05</t>
  </si>
  <si>
    <t>2025-3RQCB5</t>
  </si>
  <si>
    <t>2025-SMHFTG</t>
  </si>
  <si>
    <t>2025-1FCH9V</t>
  </si>
  <si>
    <t>2025-GVF633</t>
  </si>
  <si>
    <t xml:space="preserve"> 2025-77XKMX</t>
  </si>
  <si>
    <t>2025-NMCJK0</t>
  </si>
  <si>
    <t>2025-D614K8</t>
  </si>
  <si>
    <t>2025-B6BDGM</t>
  </si>
  <si>
    <t>2025-FJDD59</t>
  </si>
  <si>
    <t>2025-QSK1WS</t>
  </si>
  <si>
    <t>2025-X815TR</t>
  </si>
  <si>
    <t>2025-TSLQPX</t>
  </si>
  <si>
    <t>2025-679T06</t>
  </si>
  <si>
    <t>2025-72H589</t>
  </si>
  <si>
    <t>33.1672 - MODERNIZAÇÃO, AMPLIAÇÃO E ADEQUAÇÃO DA REDE DE ESCOLAS DE ENSINO FUNDAMENTAL, ]33.1673 -  MODERNIZAÇÃO, AMPLIAÇÃO E ADEQUAÇÃO DA REDE DE ESCOLAS DE ENSINO MÉDIO</t>
  </si>
  <si>
    <t>2025-1LGW5H</t>
  </si>
  <si>
    <t>2025-B0WCFF</t>
  </si>
  <si>
    <t>2025-JHGKV7</t>
  </si>
  <si>
    <t>2025-LTNFQC</t>
  </si>
  <si>
    <t>2025-JLZ90H</t>
  </si>
  <si>
    <t>2025-BH6LZD</t>
  </si>
  <si>
    <t>2025-0XKSQ8</t>
  </si>
  <si>
    <t>2025-PLMF0T</t>
  </si>
  <si>
    <t>2025-172JDX</t>
  </si>
  <si>
    <t>2025-SFP1NC</t>
  </si>
  <si>
    <t>2025-1P67X7</t>
  </si>
  <si>
    <t>2025-79TDW6</t>
  </si>
  <si>
    <t>2025-6BN7M5</t>
  </si>
  <si>
    <t>2025-45CM0G</t>
  </si>
  <si>
    <t>2025-CF7LHH</t>
  </si>
  <si>
    <t xml:space="preserve"> 2025-NH2068</t>
  </si>
  <si>
    <t xml:space="preserve"> 2025-9RL8V9</t>
  </si>
  <si>
    <t xml:space="preserve"> 2025-5RRLRG</t>
  </si>
  <si>
    <t>2025-6K6LZR</t>
  </si>
  <si>
    <t>2025-CV0D38</t>
  </si>
  <si>
    <t>2025-F7R3M2</t>
  </si>
  <si>
    <t>2025-R7FD43</t>
  </si>
  <si>
    <t>2025-RL2BZ3</t>
  </si>
  <si>
    <t>2025-LPVKR8</t>
  </si>
  <si>
    <t>2025-X7RFGV</t>
  </si>
  <si>
    <t>2025-BK7MT5</t>
  </si>
  <si>
    <t>2025-RLVZT0</t>
  </si>
  <si>
    <t>2025-3NLB0Q</t>
  </si>
  <si>
    <t>2025-27KDQM</t>
  </si>
  <si>
    <t>2025-Z3LWJT</t>
  </si>
  <si>
    <t>2025-XQJ5SF</t>
  </si>
  <si>
    <t>2025-JS2K6P</t>
  </si>
  <si>
    <t>2025-4RHBLD</t>
  </si>
  <si>
    <t>2025-WPNP42</t>
  </si>
  <si>
    <t>2025-RR40X3</t>
  </si>
  <si>
    <t>2025-L69CLC</t>
  </si>
  <si>
    <t>2025-J3K7QZ</t>
  </si>
  <si>
    <t>2025-3ZMPSG</t>
  </si>
  <si>
    <t>2025-BGKF5D</t>
  </si>
  <si>
    <t>2025-GJDTH9</t>
  </si>
  <si>
    <t>2025-RHMBZS</t>
  </si>
  <si>
    <t>2025-19X988</t>
  </si>
  <si>
    <t>2025-WS30XG</t>
  </si>
  <si>
    <t>2025-SLF1XS</t>
  </si>
  <si>
    <t>2025-V7D982</t>
  </si>
  <si>
    <t xml:space="preserve"> 2025-FF1PPG</t>
  </si>
  <si>
    <t>2025-4QLZ6B</t>
  </si>
  <si>
    <t>2025-D6P8J6</t>
  </si>
  <si>
    <t>2025-WCNKVW</t>
  </si>
  <si>
    <t>2025-602BLZ</t>
  </si>
  <si>
    <t>2025-5HSP4T</t>
  </si>
  <si>
    <t>2025-2XVBBX</t>
  </si>
  <si>
    <t>2025-CC5Z48</t>
  </si>
  <si>
    <t>2026-PCA-SEDU 291</t>
  </si>
  <si>
    <t>2025-LWK5B9</t>
  </si>
  <si>
    <t>2025-H63LML</t>
  </si>
  <si>
    <t>2025-H740N2</t>
  </si>
  <si>
    <t>2025-6Z61J8</t>
  </si>
  <si>
    <t>2025-HQVD4P</t>
  </si>
  <si>
    <t>2025-8T08H2</t>
  </si>
  <si>
    <t>2025-VC6FV9</t>
  </si>
  <si>
    <t>2025-G96B7Z</t>
  </si>
  <si>
    <t>2025-GQB7C5</t>
  </si>
  <si>
    <t>2025-LBX6DF</t>
  </si>
  <si>
    <t>2025-VLQW2R</t>
  </si>
  <si>
    <t>2025-QGD8C4</t>
  </si>
  <si>
    <t>2025-L82NGN</t>
  </si>
  <si>
    <t>2025-4W257X</t>
  </si>
  <si>
    <t>2025-GSQS5F</t>
  </si>
  <si>
    <t>2025-6Q3N9V</t>
  </si>
  <si>
    <t>2025-241M68</t>
  </si>
  <si>
    <t>2025-G212VB</t>
  </si>
  <si>
    <t>2025-B9ZSH9</t>
  </si>
  <si>
    <t>2025-8LKDJ1</t>
  </si>
  <si>
    <t>2025-KZVLWJ</t>
  </si>
  <si>
    <t>2025-B5D45Q</t>
  </si>
  <si>
    <t>2025-0H49ZR</t>
  </si>
  <si>
    <t>2025-4K5FDX</t>
  </si>
  <si>
    <t>2025-S7GD8J</t>
  </si>
  <si>
    <t>2025-TXVWK8</t>
  </si>
  <si>
    <t>R$</t>
  </si>
  <si>
    <t>2025-DTK434</t>
  </si>
  <si>
    <t>2025-S0M2QF</t>
  </si>
  <si>
    <t>2025-8KPJCZ</t>
  </si>
  <si>
    <t>2025-4M5JNT</t>
  </si>
  <si>
    <t>2025-KWM68Q</t>
  </si>
  <si>
    <t>2025-PH3HB2</t>
  </si>
  <si>
    <t>2025-5LVLL2</t>
  </si>
  <si>
    <t>2025-PWZH0T</t>
  </si>
  <si>
    <t>2025-D2VN91</t>
  </si>
  <si>
    <t>2025-01LPS9</t>
  </si>
  <si>
    <t>2025-JH3S05</t>
  </si>
  <si>
    <t>2025-GQV1TL</t>
  </si>
  <si>
    <t>2025-9N2F0J</t>
  </si>
  <si>
    <t>2025-31WR9X</t>
  </si>
  <si>
    <t>2025-RZXXT1</t>
  </si>
  <si>
    <t>2025-LVR0JQ</t>
  </si>
  <si>
    <t>2025-L9TDS8</t>
  </si>
  <si>
    <t>2025-10F9CF</t>
  </si>
  <si>
    <t>2025-H4WF8P</t>
  </si>
  <si>
    <t>2025-HB7M9W</t>
  </si>
  <si>
    <t>2025-DP1SP8</t>
  </si>
  <si>
    <t>2025-H25TQP</t>
  </si>
  <si>
    <t>Incluído na planilha de ajustes em e-mail enviado em 21/05/2025</t>
  </si>
  <si>
    <t>2025-48J1PK</t>
  </si>
  <si>
    <t>2025-S1KFTM</t>
  </si>
  <si>
    <t>2025-K6QLXP</t>
  </si>
  <si>
    <t>2025-91DRL8</t>
  </si>
  <si>
    <t>2025-J13BVQ</t>
  </si>
  <si>
    <t>2025-WD0HJ6</t>
  </si>
  <si>
    <t>2025-F2S367</t>
  </si>
  <si>
    <t>2025-XPSL3D</t>
  </si>
  <si>
    <t>2025-LDS6B2</t>
  </si>
  <si>
    <t>2025-0K4J20</t>
  </si>
  <si>
    <t>2025-XZ6R1Q</t>
  </si>
  <si>
    <t>2025-RSWV1Z</t>
  </si>
  <si>
    <t>2025-NH8K90</t>
  </si>
  <si>
    <t>2025-PN3RZB</t>
  </si>
  <si>
    <t>2025-SM3J08</t>
  </si>
  <si>
    <t>2025-G0WC98</t>
  </si>
  <si>
    <t>2025-9L9JHC</t>
  </si>
  <si>
    <t>2025-RBR9VW</t>
  </si>
  <si>
    <t>2025-R45599</t>
  </si>
  <si>
    <t>2025-NGT4PJ</t>
  </si>
  <si>
    <t>2025-FRRHLM</t>
  </si>
  <si>
    <t>2025-MBF8B8</t>
  </si>
  <si>
    <t>2025-C0R584</t>
  </si>
  <si>
    <t>2025-8V3R6S</t>
  </si>
  <si>
    <t>2025-4FH4B0</t>
  </si>
  <si>
    <t>2025-MGZ2PK</t>
  </si>
  <si>
    <t>2025-R10R7R</t>
  </si>
  <si>
    <t>2025-87XVT0</t>
  </si>
  <si>
    <t>2025-480WLJ</t>
  </si>
  <si>
    <t>2025-PQD3QC</t>
  </si>
  <si>
    <t>2025-MQ7CVX</t>
  </si>
  <si>
    <t>2025-WKRR1L</t>
  </si>
  <si>
    <t>2025-8JDQNL</t>
  </si>
  <si>
    <t>2025-KW7TCF</t>
  </si>
  <si>
    <t>2025-6N5GP9</t>
  </si>
  <si>
    <t>2026-PCA-SEDU 148</t>
  </si>
  <si>
    <t>2025-Z427F9</t>
  </si>
  <si>
    <t>Contratação de empresa para executar serviços de transporte escolar para atendimento aos alunos de Ensino Fundamental e da Educação de Jovens e Adultos (EJA), residentes no município de Barra de São Francisco.</t>
  </si>
  <si>
    <t>2026-PCA-SEDU 381</t>
  </si>
  <si>
    <t xml:space="preserve"> 2025-CQ70RH</t>
  </si>
  <si>
    <t>Contratação de Empresa para o fornecimento de passe escolar aos alunos da rede estadual residentes na zona urbana do município de Linhares.</t>
  </si>
  <si>
    <t>2026-PCA-SEDU 502</t>
  </si>
  <si>
    <t>2026-8T5949</t>
  </si>
  <si>
    <t>Contratação de empresa ou cooperativa para executar serviços de transporte escolar aos alunos da rede estadual de ensino matriculados nas escolas estaduais dos municípios de Conceição da Barra.</t>
  </si>
  <si>
    <t>2026-PCA-SEDU 149</t>
  </si>
  <si>
    <t>2025-1D6VG7</t>
  </si>
  <si>
    <t>Contratação de empresa para executar serviços de transporte escolar para atendimento aos alunos de Ensino Fundamental, residentes no município de Serra.</t>
  </si>
  <si>
    <t>2026-PCA-SEDU 488</t>
  </si>
  <si>
    <t>2026-N581LC</t>
  </si>
  <si>
    <t>Contratação de serviços de locação de transporte terrestre (ônibus)</t>
  </si>
  <si>
    <t>Serviços Terceirizados - Transporte Eventos</t>
  </si>
  <si>
    <t>Licitação - Sistema de Registro de Preços e/ou participação/adesão</t>
  </si>
  <si>
    <t>32.2358; 32.6677; 33.8089; 33.8678; 33.8683; 32.2183; 33.2349; 33.2348; 33.8662</t>
  </si>
  <si>
    <t>2026-PCA-SEDU 150</t>
  </si>
  <si>
    <t>2025-H9V34P</t>
  </si>
  <si>
    <t>Contratação de empresa especializada em transporte de pessoas em rotas intermunicipais, interestaduais e na Região da Grande Vitória.</t>
  </si>
  <si>
    <t>32.2358, 32.2183, 33.2348, 33.2349, 33.8089, 33.8662, 33.8678, 33.8683, 33.8683</t>
  </si>
  <si>
    <t>2026-PCA-SEDU 506</t>
  </si>
  <si>
    <t>2026-C9RBRP</t>
  </si>
  <si>
    <t>Contratação de serviços especializados de locação de veículos automotores diversos, sem motorista, por meio de adesão à Ata de Registro de Preços nº 005/2025, destinados ao atendimento das atividades administrativas, operacionais e institucionais da SEDU.</t>
  </si>
  <si>
    <t>R$ 1.188.000,00</t>
  </si>
  <si>
    <t>32.2175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</si>
</sst>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 #,##0.00;[Red]\-&quot;R$&quot;\ #,##0.00"/>
    <numFmt numFmtId="164" formatCode="dd&quot;/&quot;mm&quot;/&quot;yyyy"/>
    <numFmt numFmtId="165" formatCode="_-&quot;R$&quot;\ * #,##0.00_-;\-&quot;R$&quot;\ * #,##0.00_-;_-&quot;R$&quot;\ * &quot;-&quot;??_-;_-@"/>
    <numFmt numFmtId="166" formatCode="d/m/yyyy"/>
  </numFmts>
  <fonts count="17">
    <font>
      <sz val="11"/>
      <color theme="1"/>
      <name val="Calibri"/>
      <scheme val="minor"/>
    </font>
    <font>
      <b/>
      <sz val="14"/>
      <color theme="1"/>
      <name val="Arial"/>
    </font>
    <font>
      <sz val="11"/>
      <name val="Calibri"/>
    </font>
    <font>
      <sz val="14"/>
      <color theme="1"/>
      <name val="Arial"/>
    </font>
    <font>
      <sz val="12"/>
      <color theme="1"/>
      <name val="Arial"/>
    </font>
    <font>
      <sz val="10"/>
      <color theme="1"/>
      <name val="Arial"/>
    </font>
    <font>
      <b/>
      <sz val="10"/>
      <color theme="1"/>
      <name val="Arial"/>
    </font>
    <font>
      <b/>
      <sz val="12"/>
      <color theme="1"/>
      <name val="Arial"/>
    </font>
    <font>
      <sz val="10"/>
      <color rgb="FFFF0000"/>
      <name val="Arial"/>
    </font>
    <font>
      <strike/>
      <sz val="10"/>
      <color theme="1"/>
      <name val="Arial"/>
    </font>
    <font>
      <sz val="11"/>
      <color theme="1"/>
      <name val="Calibri"/>
      <scheme val="minor"/>
    </font>
    <font>
      <sz val="10"/>
      <color theme="1"/>
      <name val="Calibri"/>
    </font>
    <font>
      <sz val="11"/>
      <color theme="1"/>
      <name val="Calibri"/>
    </font>
    <font>
      <sz val="10"/>
      <color rgb="FF000000"/>
      <name val="Arial"/>
    </font>
    <font>
      <sz val="10"/>
      <color theme="1"/>
      <name val="Calibri"/>
      <scheme val="minor"/>
    </font>
    <font>
      <b/>
      <sz val="10"/>
      <color theme="1"/>
      <name val="Calibri"/>
    </font>
    <font>
      <i/>
      <sz val="7"/>
      <color theme="1"/>
      <name val="Arial"/>
    </font>
  </fonts>
  <fills count="9">
    <fill>
      <patternFill patternType="none"/>
    </fill>
    <fill>
      <patternFill patternType="gray125"/>
    </fill>
    <fill>
      <patternFill patternType="solid">
        <fgColor theme="0"/>
        <bgColor theme="0"/>
      </patternFill>
    </fill>
    <fill>
      <patternFill patternType="solid">
        <fgColor rgb="FFFBE4D5"/>
        <bgColor rgb="FFFBE4D5"/>
      </patternFill>
    </fill>
    <fill>
      <patternFill patternType="solid">
        <fgColor rgb="FFFEF2CB"/>
        <bgColor rgb="FFFEF2CB"/>
      </patternFill>
    </fill>
    <fill>
      <patternFill patternType="solid">
        <fgColor rgb="FFDEEAF6"/>
        <bgColor rgb="FFDEEAF6"/>
      </patternFill>
    </fill>
    <fill>
      <patternFill patternType="solid">
        <fgColor rgb="FFE2EFD9"/>
        <bgColor rgb="FFE2EFD9"/>
      </patternFill>
    </fill>
    <fill>
      <patternFill patternType="solid">
        <fgColor rgb="FFF3F3F3"/>
        <bgColor rgb="FFF3F3F3"/>
      </patternFill>
    </fill>
    <fill>
      <patternFill patternType="solid">
        <fgColor rgb="FFFFFFFF"/>
        <bgColor rgb="FFFFFFFF"/>
      </patternFill>
    </fill>
  </fills>
  <borders count="13">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108">
    <xf numFmtId="0" fontId="0" fillId="0" borderId="0" xfId="0"/>
    <xf numFmtId="0" fontId="3" fillId="2" borderId="4" xfId="0" applyFont="1" applyFill="1" applyBorder="1" applyAlignment="1">
      <alignment horizontal="center" vertical="center" wrapText="1"/>
    </xf>
    <xf numFmtId="0" fontId="4" fillId="0" borderId="0" xfId="0" applyFont="1"/>
    <xf numFmtId="0" fontId="5" fillId="2" borderId="4" xfId="0" applyFont="1" applyFill="1" applyBorder="1" applyAlignment="1">
      <alignment horizontal="left" vertical="center" wrapText="1"/>
    </xf>
    <xf numFmtId="164" fontId="4" fillId="0" borderId="0" xfId="0" applyNumberFormat="1" applyFont="1"/>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6" fillId="5" borderId="5" xfId="0" applyFont="1" applyFill="1" applyBorder="1" applyAlignment="1">
      <alignment horizontal="center" vertical="center" wrapText="1"/>
    </xf>
    <xf numFmtId="165" fontId="6" fillId="3" borderId="5" xfId="0" applyNumberFormat="1" applyFont="1" applyFill="1" applyBorder="1" applyAlignment="1">
      <alignment horizontal="center" vertical="center" wrapText="1"/>
    </xf>
    <xf numFmtId="165" fontId="7" fillId="4" borderId="5" xfId="0" applyNumberFormat="1" applyFont="1" applyFill="1" applyBorder="1" applyAlignment="1">
      <alignment horizontal="center" vertical="center" wrapText="1"/>
    </xf>
    <xf numFmtId="165" fontId="6" fillId="5" borderId="5" xfId="0" applyNumberFormat="1" applyFont="1" applyFill="1" applyBorder="1" applyAlignment="1">
      <alignment horizontal="center" vertical="center" wrapText="1"/>
    </xf>
    <xf numFmtId="164" fontId="6" fillId="3" borderId="5" xfId="0" applyNumberFormat="1" applyFont="1" applyFill="1" applyBorder="1" applyAlignment="1">
      <alignment horizontal="center" vertical="center" wrapText="1"/>
    </xf>
    <xf numFmtId="164" fontId="7" fillId="4" borderId="5" xfId="0" applyNumberFormat="1" applyFont="1" applyFill="1" applyBorder="1" applyAlignment="1">
      <alignment horizontal="center" vertical="center" wrapText="1"/>
    </xf>
    <xf numFmtId="49" fontId="7" fillId="4" borderId="5"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165" fontId="6" fillId="4" borderId="5" xfId="0"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5" xfId="0" applyFont="1" applyFill="1" applyBorder="1" applyAlignment="1">
      <alignment horizontal="left" vertical="center" wrapText="1"/>
    </xf>
    <xf numFmtId="164" fontId="6" fillId="5" borderId="5" xfId="0" applyNumberFormat="1" applyFont="1" applyFill="1" applyBorder="1" applyAlignment="1">
      <alignment horizontal="center" vertical="center" wrapText="1"/>
    </xf>
    <xf numFmtId="0" fontId="4" fillId="2" borderId="5" xfId="0" applyFont="1" applyFill="1" applyBorder="1" applyAlignment="1">
      <alignment horizontal="left" vertical="center" wrapText="1"/>
    </xf>
    <xf numFmtId="165" fontId="8" fillId="2" borderId="5" xfId="0" applyNumberFormat="1" applyFont="1" applyFill="1" applyBorder="1" applyAlignment="1">
      <alignment horizontal="center" vertical="center" wrapText="1"/>
    </xf>
    <xf numFmtId="0" fontId="9" fillId="2" borderId="5" xfId="0" applyFont="1" applyFill="1" applyBorder="1" applyAlignment="1">
      <alignment horizontal="center" vertical="center" wrapText="1"/>
    </xf>
    <xf numFmtId="165" fontId="5" fillId="2" borderId="5" xfId="0" applyNumberFormat="1" applyFont="1" applyFill="1" applyBorder="1" applyAlignment="1">
      <alignment horizontal="center" vertical="center" wrapText="1"/>
    </xf>
    <xf numFmtId="165" fontId="4" fillId="2" borderId="5" xfId="0" applyNumberFormat="1" applyFont="1" applyFill="1" applyBorder="1" applyAlignment="1">
      <alignment horizontal="center" vertical="center" wrapText="1"/>
    </xf>
    <xf numFmtId="0" fontId="9" fillId="2" borderId="5" xfId="0" applyFont="1" applyFill="1" applyBorder="1" applyAlignment="1">
      <alignment horizontal="left" vertical="center" wrapText="1"/>
    </xf>
    <xf numFmtId="164" fontId="5" fillId="2" borderId="5" xfId="0" applyNumberFormat="1" applyFont="1" applyFill="1" applyBorder="1" applyAlignment="1">
      <alignment horizontal="center" vertical="center" wrapText="1"/>
    </xf>
    <xf numFmtId="165" fontId="9" fillId="2" borderId="5" xfId="0" applyNumberFormat="1" applyFont="1" applyFill="1" applyBorder="1" applyAlignment="1">
      <alignment horizontal="center" vertical="center" wrapText="1"/>
    </xf>
    <xf numFmtId="0" fontId="6" fillId="6" borderId="5" xfId="0" applyFont="1" applyFill="1" applyBorder="1" applyAlignment="1">
      <alignment horizontal="center" vertical="center" wrapText="1"/>
    </xf>
    <xf numFmtId="164" fontId="9" fillId="2" borderId="5" xfId="0" applyNumberFormat="1" applyFont="1" applyFill="1" applyBorder="1" applyAlignment="1">
      <alignment horizontal="center" vertical="center" wrapText="1"/>
    </xf>
    <xf numFmtId="165" fontId="6" fillId="6" borderId="5" xfId="0" applyNumberFormat="1" applyFont="1" applyFill="1" applyBorder="1" applyAlignment="1">
      <alignment horizontal="center" vertical="center" wrapText="1"/>
    </xf>
    <xf numFmtId="164" fontId="6" fillId="6" borderId="5" xfId="0" applyNumberFormat="1" applyFont="1" applyFill="1" applyBorder="1" applyAlignment="1">
      <alignment horizontal="center" vertical="center" wrapText="1"/>
    </xf>
    <xf numFmtId="165" fontId="5" fillId="2" borderId="5" xfId="0" applyNumberFormat="1" applyFont="1" applyFill="1" applyBorder="1" applyAlignment="1">
      <alignment vertical="center"/>
    </xf>
    <xf numFmtId="3" fontId="5" fillId="2" borderId="5" xfId="0" applyNumberFormat="1"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4" xfId="0" applyFont="1" applyFill="1" applyBorder="1" applyAlignment="1">
      <alignment horizontal="left" vertical="center" wrapText="1"/>
    </xf>
    <xf numFmtId="165" fontId="6" fillId="5" borderId="4" xfId="0" applyNumberFormat="1" applyFont="1" applyFill="1" applyBorder="1" applyAlignment="1">
      <alignment horizontal="center" vertical="center" wrapText="1"/>
    </xf>
    <xf numFmtId="164" fontId="6" fillId="5" borderId="4" xfId="0" applyNumberFormat="1" applyFont="1" applyFill="1" applyBorder="1" applyAlignment="1">
      <alignment horizontal="center" vertical="center" wrapText="1"/>
    </xf>
    <xf numFmtId="0" fontId="5" fillId="0" borderId="0" xfId="0" applyFont="1" applyAlignment="1">
      <alignment horizontal="center" vertical="center" wrapText="1"/>
    </xf>
    <xf numFmtId="164" fontId="10" fillId="0" borderId="0" xfId="0" applyNumberFormat="1" applyFont="1"/>
    <xf numFmtId="165" fontId="5" fillId="2" borderId="5" xfId="0" applyNumberFormat="1" applyFont="1" applyFill="1" applyBorder="1" applyAlignment="1">
      <alignment horizontal="left" vertical="center" wrapText="1"/>
    </xf>
    <xf numFmtId="0" fontId="5" fillId="0" borderId="5" xfId="0" applyFont="1" applyBorder="1" applyAlignment="1">
      <alignment horizontal="center" vertical="center" wrapText="1"/>
    </xf>
    <xf numFmtId="0" fontId="5" fillId="0" borderId="5" xfId="0" applyFont="1" applyBorder="1" applyAlignment="1">
      <alignment vertical="center" wrapText="1"/>
    </xf>
    <xf numFmtId="0" fontId="11" fillId="0" borderId="5" xfId="0" applyFont="1" applyBorder="1" applyAlignment="1">
      <alignment horizontal="center" vertical="center" wrapText="1"/>
    </xf>
    <xf numFmtId="0" fontId="5" fillId="0" borderId="5" xfId="0" applyFont="1" applyBorder="1" applyAlignment="1">
      <alignment horizontal="left" vertical="center" wrapText="1"/>
    </xf>
    <xf numFmtId="165" fontId="5" fillId="0" borderId="5"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164" fontId="4" fillId="2" borderId="5" xfId="0" applyNumberFormat="1" applyFont="1" applyFill="1" applyBorder="1" applyAlignment="1">
      <alignment horizontal="center" vertical="center" wrapText="1"/>
    </xf>
    <xf numFmtId="8" fontId="9" fillId="2" borderId="5"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0" fontId="12" fillId="0" borderId="5" xfId="0" applyFont="1" applyBorder="1"/>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165" fontId="9" fillId="0" borderId="5"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22" fontId="5" fillId="2" borderId="5" xfId="0" applyNumberFormat="1" applyFont="1" applyFill="1" applyBorder="1" applyAlignment="1">
      <alignment horizontal="center" vertical="center" wrapText="1"/>
    </xf>
    <xf numFmtId="14" fontId="5" fillId="2" borderId="5" xfId="0" applyNumberFormat="1" applyFont="1" applyFill="1" applyBorder="1" applyAlignment="1">
      <alignment horizontal="center" vertical="center" wrapText="1"/>
    </xf>
    <xf numFmtId="22" fontId="5" fillId="2" borderId="5" xfId="0" applyNumberFormat="1" applyFont="1" applyFill="1" applyBorder="1" applyAlignment="1">
      <alignment horizontal="left" vertical="center" wrapText="1"/>
    </xf>
    <xf numFmtId="0" fontId="12" fillId="0" borderId="5" xfId="0" applyFont="1" applyBorder="1" applyAlignment="1">
      <alignment wrapText="1"/>
    </xf>
    <xf numFmtId="0" fontId="12" fillId="0" borderId="5" xfId="0" applyFont="1" applyBorder="1" applyAlignment="1">
      <alignment vertical="top" wrapText="1"/>
    </xf>
    <xf numFmtId="164" fontId="5" fillId="2" borderId="5" xfId="0" applyNumberFormat="1" applyFont="1" applyFill="1" applyBorder="1" applyAlignment="1">
      <alignment horizontal="center" vertical="center"/>
    </xf>
    <xf numFmtId="165" fontId="4" fillId="2" borderId="5" xfId="0" applyNumberFormat="1" applyFont="1" applyFill="1" applyBorder="1" applyAlignment="1">
      <alignment horizontal="center" vertical="center"/>
    </xf>
    <xf numFmtId="0" fontId="4" fillId="7" borderId="5" xfId="0" applyFont="1" applyFill="1" applyBorder="1" applyAlignment="1">
      <alignment horizontal="center" vertical="center" wrapText="1"/>
    </xf>
    <xf numFmtId="0" fontId="4" fillId="7" borderId="5" xfId="0" applyFont="1" applyFill="1" applyBorder="1" applyAlignment="1">
      <alignment horizontal="left" vertical="center" wrapText="1"/>
    </xf>
    <xf numFmtId="165" fontId="4" fillId="7" borderId="5" xfId="0" applyNumberFormat="1" applyFont="1" applyFill="1" applyBorder="1" applyAlignment="1">
      <alignment horizontal="center" vertical="center"/>
    </xf>
    <xf numFmtId="165" fontId="4" fillId="7" borderId="5" xfId="0" applyNumberFormat="1" applyFont="1" applyFill="1" applyBorder="1" applyAlignment="1">
      <alignment horizontal="center" vertical="center" wrapText="1"/>
    </xf>
    <xf numFmtId="164" fontId="4" fillId="7" borderId="5" xfId="0" applyNumberFormat="1" applyFont="1" applyFill="1" applyBorder="1" applyAlignment="1">
      <alignment horizontal="center" vertical="center" wrapText="1"/>
    </xf>
    <xf numFmtId="49" fontId="4" fillId="7" borderId="5" xfId="0" applyNumberFormat="1" applyFont="1" applyFill="1" applyBorder="1" applyAlignment="1">
      <alignment horizontal="center" vertical="center" wrapText="1"/>
    </xf>
    <xf numFmtId="0" fontId="12" fillId="0" borderId="5" xfId="0" applyFont="1" applyBorder="1" applyAlignment="1">
      <alignment vertical="center" wrapText="1"/>
    </xf>
    <xf numFmtId="14" fontId="4" fillId="2" borderId="5" xfId="0" applyNumberFormat="1" applyFont="1" applyFill="1" applyBorder="1" applyAlignment="1">
      <alignment horizontal="center" vertical="center" wrapText="1"/>
    </xf>
    <xf numFmtId="165" fontId="12" fillId="0" borderId="0" xfId="0" applyNumberFormat="1" applyFont="1"/>
    <xf numFmtId="164" fontId="12" fillId="0" borderId="0" xfId="0" applyNumberFormat="1" applyFont="1"/>
    <xf numFmtId="165" fontId="13" fillId="2" borderId="5" xfId="0" applyNumberFormat="1" applyFont="1" applyFill="1" applyBorder="1" applyAlignment="1">
      <alignment horizontal="center" vertical="center" wrapText="1"/>
    </xf>
    <xf numFmtId="0" fontId="5" fillId="8" borderId="5" xfId="0" applyFont="1" applyFill="1" applyBorder="1" applyAlignment="1">
      <alignment horizontal="center" vertical="center" wrapText="1"/>
    </xf>
    <xf numFmtId="0" fontId="11" fillId="0" borderId="5" xfId="0" applyFont="1" applyBorder="1" applyAlignment="1">
      <alignment horizontal="left" vertical="center"/>
    </xf>
    <xf numFmtId="164" fontId="13" fillId="2" borderId="5" xfId="0" applyNumberFormat="1" applyFont="1" applyFill="1" applyBorder="1" applyAlignment="1">
      <alignment horizontal="center" vertical="center" wrapText="1"/>
    </xf>
    <xf numFmtId="8" fontId="5" fillId="0" borderId="5"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0" fontId="8" fillId="2" borderId="5" xfId="0" applyFont="1" applyFill="1" applyBorder="1" applyAlignment="1">
      <alignment horizontal="center" vertical="center" wrapText="1"/>
    </xf>
    <xf numFmtId="165" fontId="13" fillId="2" borderId="9" xfId="0" applyNumberFormat="1" applyFont="1" applyFill="1" applyBorder="1" applyAlignment="1">
      <alignment horizontal="center" vertical="center" wrapText="1"/>
    </xf>
    <xf numFmtId="165" fontId="5" fillId="2" borderId="10" xfId="0" applyNumberFormat="1" applyFont="1" applyFill="1" applyBorder="1" applyAlignment="1">
      <alignment horizontal="center" vertical="center" wrapText="1"/>
    </xf>
    <xf numFmtId="0" fontId="5" fillId="2" borderId="11" xfId="0" applyFont="1" applyFill="1" applyBorder="1" applyAlignment="1">
      <alignment horizontal="left" vertical="center" wrapText="1"/>
    </xf>
    <xf numFmtId="8" fontId="5" fillId="2" borderId="5" xfId="0" applyNumberFormat="1"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9" xfId="0" applyFont="1" applyFill="1" applyBorder="1" applyAlignment="1">
      <alignment horizontal="center" vertical="center" wrapText="1"/>
    </xf>
    <xf numFmtId="165" fontId="5" fillId="2" borderId="9" xfId="0" applyNumberFormat="1" applyFont="1" applyFill="1" applyBorder="1" applyAlignment="1">
      <alignment horizontal="center" vertical="center" wrapText="1"/>
    </xf>
    <xf numFmtId="164" fontId="5" fillId="2" borderId="9" xfId="0" applyNumberFormat="1" applyFont="1" applyFill="1" applyBorder="1" applyAlignment="1">
      <alignment horizontal="center" vertical="center" wrapText="1"/>
    </xf>
    <xf numFmtId="0" fontId="11" fillId="2" borderId="5" xfId="0" applyFont="1" applyFill="1" applyBorder="1" applyAlignment="1">
      <alignment horizontal="left"/>
    </xf>
    <xf numFmtId="0" fontId="5" fillId="2" borderId="10" xfId="0" applyFont="1" applyFill="1" applyBorder="1" applyAlignment="1">
      <alignment horizontal="center" vertical="center" wrapText="1"/>
    </xf>
    <xf numFmtId="164" fontId="5" fillId="2" borderId="10"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0" fontId="12" fillId="0" borderId="0" xfId="0" applyFont="1"/>
    <xf numFmtId="0" fontId="14" fillId="0" borderId="0" xfId="0" applyFont="1" applyAlignment="1">
      <alignment horizontal="left"/>
    </xf>
    <xf numFmtId="0" fontId="5" fillId="2" borderId="9" xfId="0" applyFont="1" applyFill="1" applyBorder="1" applyAlignment="1">
      <alignment horizontal="left" vertical="center" wrapText="1"/>
    </xf>
    <xf numFmtId="166" fontId="5" fillId="2" borderId="5" xfId="0" applyNumberFormat="1" applyFont="1" applyFill="1" applyBorder="1" applyAlignment="1">
      <alignment horizontal="center" vertical="center"/>
    </xf>
    <xf numFmtId="0" fontId="5" fillId="2" borderId="10" xfId="0" applyFont="1" applyFill="1" applyBorder="1" applyAlignment="1">
      <alignment horizontal="left" vertical="center" wrapText="1"/>
    </xf>
    <xf numFmtId="49" fontId="5" fillId="2" borderId="5" xfId="0" applyNumberFormat="1" applyFont="1" applyFill="1" applyBorder="1" applyAlignment="1">
      <alignment horizontal="center" vertical="center" wrapText="1"/>
    </xf>
    <xf numFmtId="0" fontId="11" fillId="8" borderId="5" xfId="0" applyFont="1" applyFill="1" applyBorder="1" applyAlignment="1">
      <alignment horizontal="left" vertical="center"/>
    </xf>
    <xf numFmtId="0" fontId="5" fillId="0" borderId="0" xfId="0" applyFont="1"/>
    <xf numFmtId="0" fontId="12" fillId="0" borderId="0" xfId="0" applyFont="1" applyAlignment="1">
      <alignment horizontal="center"/>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1" fillId="2"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3" fillId="0" borderId="0" xfId="0" applyFont="1" applyAlignment="1">
      <alignment horizontal="center" wrapText="1"/>
    </xf>
    <xf numFmtId="0" fontId="0" fillId="0" borderId="0" xfId="0"/>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133350</xdr:colOff>
      <xdr:row>0</xdr:row>
      <xdr:rowOff>0</xdr:rowOff>
    </xdr:from>
    <xdr:ext cx="561975" cy="600075"/>
    <xdr:pic>
      <xdr:nvPicPr>
        <xdr:cNvPr id="2" name="image1.png" title="Imagem">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190500</xdr:colOff>
      <xdr:row>0</xdr:row>
      <xdr:rowOff>0</xdr:rowOff>
    </xdr:from>
    <xdr:ext cx="552450" cy="628650"/>
    <xdr:pic>
      <xdr:nvPicPr>
        <xdr:cNvPr id="2" name="image1.png" title="Imagem">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6</xdr:col>
      <xdr:colOff>1581150</xdr:colOff>
      <xdr:row>0</xdr:row>
      <xdr:rowOff>47625</xdr:rowOff>
    </xdr:from>
    <xdr:ext cx="600075" cy="581025"/>
    <xdr:pic>
      <xdr:nvPicPr>
        <xdr:cNvPr id="2" name="image1.png" title="Imagem">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5</xdr:col>
      <xdr:colOff>1695450</xdr:colOff>
      <xdr:row>0</xdr:row>
      <xdr:rowOff>0</xdr:rowOff>
    </xdr:from>
    <xdr:ext cx="561975" cy="628650"/>
    <xdr:pic>
      <xdr:nvPicPr>
        <xdr:cNvPr id="2" name="image1.png" title="Imagem">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S1003"/>
  <sheetViews>
    <sheetView tabSelected="1" workbookViewId="0">
      <pane ySplit="4" topLeftCell="A320" activePane="bottomLeft" state="frozen"/>
      <selection pane="bottomLeft" activeCell="D425" sqref="D425"/>
    </sheetView>
  </sheetViews>
  <sheetFormatPr defaultColWidth="14.42578125" defaultRowHeight="15"/>
  <cols>
    <col min="1" max="1" width="17" customWidth="1"/>
    <col min="2" max="2" width="20" customWidth="1"/>
    <col min="3" max="3" width="12.42578125" customWidth="1"/>
    <col min="4" max="4" width="38.28515625" customWidth="1"/>
    <col min="5" max="5" width="17.7109375" customWidth="1"/>
    <col min="6" max="6" width="16.85546875" customWidth="1"/>
    <col min="7" max="7" width="12" customWidth="1"/>
    <col min="8" max="8" width="19" customWidth="1"/>
    <col min="9" max="9" width="24.85546875" customWidth="1"/>
    <col min="10" max="10" width="25.85546875" customWidth="1"/>
    <col min="11" max="11" width="16.85546875" customWidth="1"/>
    <col min="12" max="12" width="10.85546875" customWidth="1"/>
    <col min="13" max="13" width="13.85546875" customWidth="1"/>
    <col min="14" max="14" width="17.5703125" customWidth="1"/>
    <col min="15" max="15" width="20.5703125" customWidth="1"/>
    <col min="16" max="17" width="19" customWidth="1"/>
    <col min="18" max="18" width="23.85546875" customWidth="1"/>
    <col min="19" max="19" width="41.7109375" customWidth="1"/>
  </cols>
  <sheetData>
    <row r="1" spans="1:19">
      <c r="A1" s="99" t="s">
        <v>0</v>
      </c>
      <c r="B1" s="100"/>
      <c r="C1" s="100"/>
      <c r="D1" s="100"/>
      <c r="E1" s="100"/>
      <c r="F1" s="100"/>
      <c r="G1" s="100"/>
      <c r="H1" s="100"/>
      <c r="I1" s="100"/>
      <c r="J1" s="100"/>
      <c r="K1" s="100"/>
      <c r="L1" s="100"/>
      <c r="M1" s="100"/>
      <c r="N1" s="100"/>
      <c r="O1" s="100"/>
      <c r="P1" s="100"/>
      <c r="Q1" s="100"/>
      <c r="R1" s="100"/>
      <c r="S1" s="101"/>
    </row>
    <row r="2" spans="1:19">
      <c r="A2" s="99" t="s">
        <v>35</v>
      </c>
      <c r="B2" s="100"/>
      <c r="C2" s="100"/>
      <c r="D2" s="100"/>
      <c r="E2" s="100"/>
      <c r="F2" s="100"/>
      <c r="G2" s="100"/>
      <c r="H2" s="100"/>
      <c r="I2" s="100"/>
      <c r="J2" s="100"/>
      <c r="K2" s="100"/>
      <c r="L2" s="100"/>
      <c r="M2" s="100"/>
      <c r="N2" s="100"/>
      <c r="O2" s="100"/>
      <c r="P2" s="100"/>
      <c r="Q2" s="100"/>
      <c r="R2" s="100"/>
      <c r="S2" s="101"/>
    </row>
    <row r="3" spans="1:19">
      <c r="A3" s="102" t="s">
        <v>53</v>
      </c>
      <c r="B3" s="103"/>
      <c r="C3" s="103"/>
      <c r="D3" s="103"/>
      <c r="E3" s="103"/>
      <c r="F3" s="103"/>
      <c r="G3" s="103"/>
      <c r="H3" s="103"/>
      <c r="I3" s="103"/>
      <c r="J3" s="103"/>
      <c r="K3" s="103"/>
      <c r="L3" s="103"/>
      <c r="M3" s="103"/>
      <c r="N3" s="103"/>
      <c r="O3" s="103"/>
      <c r="P3" s="103"/>
      <c r="Q3" s="103"/>
      <c r="R3" s="103"/>
      <c r="S3" s="104"/>
    </row>
    <row r="4" spans="1:19" ht="76.5">
      <c r="A4" s="27" t="s">
        <v>5</v>
      </c>
      <c r="B4" s="27" t="s">
        <v>6</v>
      </c>
      <c r="C4" s="27" t="s">
        <v>7</v>
      </c>
      <c r="D4" s="27" t="s">
        <v>8</v>
      </c>
      <c r="E4" s="27" t="s">
        <v>9</v>
      </c>
      <c r="F4" s="27" t="s">
        <v>10</v>
      </c>
      <c r="G4" s="27" t="s">
        <v>11</v>
      </c>
      <c r="H4" s="27" t="s">
        <v>81</v>
      </c>
      <c r="I4" s="29" t="s">
        <v>84</v>
      </c>
      <c r="J4" s="29" t="s">
        <v>90</v>
      </c>
      <c r="K4" s="27" t="s">
        <v>19</v>
      </c>
      <c r="L4" s="27" t="s">
        <v>20</v>
      </c>
      <c r="M4" s="27" t="s">
        <v>21</v>
      </c>
      <c r="N4" s="27" t="s">
        <v>22</v>
      </c>
      <c r="O4" s="27" t="s">
        <v>23</v>
      </c>
      <c r="P4" s="27" t="s">
        <v>24</v>
      </c>
      <c r="Q4" s="30" t="s">
        <v>25</v>
      </c>
      <c r="R4" s="27" t="s">
        <v>29</v>
      </c>
      <c r="S4" s="27" t="s">
        <v>30</v>
      </c>
    </row>
    <row r="5" spans="1:19" ht="76.5">
      <c r="A5" s="14" t="s">
        <v>99</v>
      </c>
      <c r="B5" s="14" t="s">
        <v>101</v>
      </c>
      <c r="C5" s="14" t="s">
        <v>50</v>
      </c>
      <c r="D5" s="17" t="s">
        <v>103</v>
      </c>
      <c r="E5" s="14" t="s">
        <v>54</v>
      </c>
      <c r="F5" s="14" t="s">
        <v>98</v>
      </c>
      <c r="G5" s="14" t="s">
        <v>106</v>
      </c>
      <c r="H5" s="14" t="s">
        <v>109</v>
      </c>
      <c r="I5" s="22">
        <v>7025241</v>
      </c>
      <c r="J5" s="22">
        <v>2341747</v>
      </c>
      <c r="K5" s="14" t="s">
        <v>51</v>
      </c>
      <c r="L5" s="14">
        <v>3</v>
      </c>
      <c r="M5" s="14">
        <v>40</v>
      </c>
      <c r="N5" s="14">
        <v>90</v>
      </c>
      <c r="O5" s="22">
        <v>2341747</v>
      </c>
      <c r="P5" s="14"/>
      <c r="Q5" s="25">
        <v>46029</v>
      </c>
      <c r="R5" s="14" t="s">
        <v>86</v>
      </c>
      <c r="S5" s="17"/>
    </row>
    <row r="6" spans="1:19" ht="76.5">
      <c r="A6" s="14" t="s">
        <v>49</v>
      </c>
      <c r="B6" s="14" t="s">
        <v>120</v>
      </c>
      <c r="C6" s="14" t="s">
        <v>50</v>
      </c>
      <c r="D6" s="17" t="s">
        <v>121</v>
      </c>
      <c r="E6" s="14" t="s">
        <v>54</v>
      </c>
      <c r="F6" s="14" t="s">
        <v>122</v>
      </c>
      <c r="G6" s="14" t="s">
        <v>106</v>
      </c>
      <c r="H6" s="14" t="s">
        <v>123</v>
      </c>
      <c r="I6" s="22">
        <v>991028.95</v>
      </c>
      <c r="J6" s="22">
        <v>400000</v>
      </c>
      <c r="K6" s="14" t="s">
        <v>51</v>
      </c>
      <c r="L6" s="14">
        <v>3</v>
      </c>
      <c r="M6" s="14">
        <v>40</v>
      </c>
      <c r="N6" s="14">
        <v>90</v>
      </c>
      <c r="O6" s="22">
        <v>400000</v>
      </c>
      <c r="P6" s="14"/>
      <c r="Q6" s="25">
        <v>46280</v>
      </c>
      <c r="R6" s="14" t="s">
        <v>86</v>
      </c>
      <c r="S6" s="17" t="s">
        <v>127</v>
      </c>
    </row>
    <row r="7" spans="1:19" ht="127.5">
      <c r="A7" s="14" t="s">
        <v>128</v>
      </c>
      <c r="B7" s="14" t="s">
        <v>129</v>
      </c>
      <c r="C7" s="14" t="s">
        <v>130</v>
      </c>
      <c r="D7" s="17" t="s">
        <v>131</v>
      </c>
      <c r="E7" s="14" t="s">
        <v>94</v>
      </c>
      <c r="F7" s="14" t="s">
        <v>55</v>
      </c>
      <c r="G7" s="14" t="s">
        <v>106</v>
      </c>
      <c r="H7" s="14" t="s">
        <v>133</v>
      </c>
      <c r="I7" s="22">
        <v>1943885.64</v>
      </c>
      <c r="J7" s="22">
        <v>583165.68999999994</v>
      </c>
      <c r="K7" s="14" t="s">
        <v>56</v>
      </c>
      <c r="L7" s="14">
        <v>4</v>
      </c>
      <c r="M7" s="14">
        <v>52</v>
      </c>
      <c r="N7" s="14">
        <v>90</v>
      </c>
      <c r="O7" s="22">
        <v>583165.68999999994</v>
      </c>
      <c r="P7" s="14"/>
      <c r="Q7" s="25">
        <v>46031</v>
      </c>
      <c r="R7" s="14" t="s">
        <v>136</v>
      </c>
      <c r="S7" s="17"/>
    </row>
    <row r="8" spans="1:19" ht="127.5">
      <c r="A8" s="14" t="s">
        <v>137</v>
      </c>
      <c r="B8" s="14" t="s">
        <v>138</v>
      </c>
      <c r="C8" s="14" t="s">
        <v>130</v>
      </c>
      <c r="D8" s="17" t="s">
        <v>142</v>
      </c>
      <c r="E8" s="14" t="s">
        <v>94</v>
      </c>
      <c r="F8" s="14" t="s">
        <v>55</v>
      </c>
      <c r="G8" s="14" t="s">
        <v>106</v>
      </c>
      <c r="H8" s="14" t="s">
        <v>133</v>
      </c>
      <c r="I8" s="22" t="s">
        <v>145</v>
      </c>
      <c r="J8" s="22">
        <v>869635.84</v>
      </c>
      <c r="K8" s="14" t="s">
        <v>56</v>
      </c>
      <c r="L8" s="14">
        <v>4</v>
      </c>
      <c r="M8" s="14">
        <v>52</v>
      </c>
      <c r="N8" s="14">
        <v>90</v>
      </c>
      <c r="O8" s="22">
        <v>869635.84000000008</v>
      </c>
      <c r="P8" s="14"/>
      <c r="Q8" s="25">
        <v>46031</v>
      </c>
      <c r="R8" s="14" t="s">
        <v>136</v>
      </c>
      <c r="S8" s="17"/>
    </row>
    <row r="9" spans="1:19" ht="127.5">
      <c r="A9" s="14" t="s">
        <v>150</v>
      </c>
      <c r="B9" s="14" t="s">
        <v>151</v>
      </c>
      <c r="C9" s="14" t="s">
        <v>130</v>
      </c>
      <c r="D9" s="17" t="s">
        <v>152</v>
      </c>
      <c r="E9" s="14" t="s">
        <v>94</v>
      </c>
      <c r="F9" s="14" t="s">
        <v>55</v>
      </c>
      <c r="G9" s="14" t="s">
        <v>106</v>
      </c>
      <c r="H9" s="14" t="s">
        <v>153</v>
      </c>
      <c r="I9" s="22">
        <v>1593007.92</v>
      </c>
      <c r="J9" s="22">
        <v>477902.38</v>
      </c>
      <c r="K9" s="14" t="s">
        <v>56</v>
      </c>
      <c r="L9" s="14">
        <v>4</v>
      </c>
      <c r="M9" s="14">
        <v>52</v>
      </c>
      <c r="N9" s="14">
        <v>90</v>
      </c>
      <c r="O9" s="22">
        <v>477902.38</v>
      </c>
      <c r="P9" s="14"/>
      <c r="Q9" s="25">
        <v>46031</v>
      </c>
      <c r="R9" s="14" t="s">
        <v>136</v>
      </c>
      <c r="S9" s="17"/>
    </row>
    <row r="10" spans="1:19" ht="127.5">
      <c r="A10" s="14" t="s">
        <v>158</v>
      </c>
      <c r="B10" s="14" t="s">
        <v>159</v>
      </c>
      <c r="C10" s="14" t="s">
        <v>130</v>
      </c>
      <c r="D10" s="17" t="s">
        <v>161</v>
      </c>
      <c r="E10" s="14" t="s">
        <v>94</v>
      </c>
      <c r="F10" s="14" t="s">
        <v>55</v>
      </c>
      <c r="G10" s="14" t="s">
        <v>106</v>
      </c>
      <c r="H10" s="14" t="s">
        <v>153</v>
      </c>
      <c r="I10" s="22">
        <v>1243974.48</v>
      </c>
      <c r="J10" s="22">
        <v>373192.34</v>
      </c>
      <c r="K10" s="14" t="s">
        <v>56</v>
      </c>
      <c r="L10" s="14">
        <v>4</v>
      </c>
      <c r="M10" s="14">
        <v>52</v>
      </c>
      <c r="N10" s="14">
        <v>90</v>
      </c>
      <c r="O10" s="22">
        <v>373192.33999999997</v>
      </c>
      <c r="P10" s="14"/>
      <c r="Q10" s="25">
        <v>46031</v>
      </c>
      <c r="R10" s="14" t="s">
        <v>136</v>
      </c>
      <c r="S10" s="17"/>
    </row>
    <row r="11" spans="1:19" ht="76.5">
      <c r="A11" s="14" t="s">
        <v>171</v>
      </c>
      <c r="B11" s="14" t="s">
        <v>173</v>
      </c>
      <c r="C11" s="14" t="s">
        <v>34</v>
      </c>
      <c r="D11" s="17" t="s">
        <v>177</v>
      </c>
      <c r="E11" s="14" t="s">
        <v>94</v>
      </c>
      <c r="F11" s="14" t="s">
        <v>55</v>
      </c>
      <c r="G11" s="14" t="s">
        <v>106</v>
      </c>
      <c r="H11" s="14" t="s">
        <v>133</v>
      </c>
      <c r="I11" s="22">
        <v>490907.28</v>
      </c>
      <c r="J11" s="22">
        <v>490907.28</v>
      </c>
      <c r="K11" s="14" t="s">
        <v>56</v>
      </c>
      <c r="L11" s="14">
        <v>4</v>
      </c>
      <c r="M11" s="14">
        <v>52</v>
      </c>
      <c r="N11" s="14">
        <v>90</v>
      </c>
      <c r="O11" s="22">
        <v>490907.28</v>
      </c>
      <c r="P11" s="14"/>
      <c r="Q11" s="25">
        <v>46080</v>
      </c>
      <c r="R11" s="14" t="s">
        <v>180</v>
      </c>
      <c r="S11" s="17"/>
    </row>
    <row r="12" spans="1:19" ht="114.75">
      <c r="A12" s="14" t="s">
        <v>184</v>
      </c>
      <c r="B12" s="14" t="s">
        <v>186</v>
      </c>
      <c r="C12" s="14" t="s">
        <v>34</v>
      </c>
      <c r="D12" s="17" t="s">
        <v>189</v>
      </c>
      <c r="E12" s="14" t="s">
        <v>94</v>
      </c>
      <c r="F12" s="14" t="s">
        <v>55</v>
      </c>
      <c r="G12" s="14" t="s">
        <v>106</v>
      </c>
      <c r="H12" s="14" t="s">
        <v>153</v>
      </c>
      <c r="I12" s="22">
        <v>130751.33</v>
      </c>
      <c r="J12" s="22">
        <v>130751.33</v>
      </c>
      <c r="K12" s="14" t="s">
        <v>139</v>
      </c>
      <c r="L12" s="14" t="s">
        <v>192</v>
      </c>
      <c r="M12" s="14" t="s">
        <v>193</v>
      </c>
      <c r="N12" s="14">
        <v>90</v>
      </c>
      <c r="O12" s="22">
        <v>130751.33</v>
      </c>
      <c r="P12" s="14"/>
      <c r="Q12" s="25">
        <v>46094</v>
      </c>
      <c r="R12" s="14" t="s">
        <v>194</v>
      </c>
      <c r="S12" s="17"/>
    </row>
    <row r="13" spans="1:19" ht="76.5">
      <c r="A13" s="14" t="s">
        <v>196</v>
      </c>
      <c r="B13" s="14" t="s">
        <v>198</v>
      </c>
      <c r="C13" s="14" t="s">
        <v>34</v>
      </c>
      <c r="D13" s="17" t="s">
        <v>200</v>
      </c>
      <c r="E13" s="14" t="s">
        <v>94</v>
      </c>
      <c r="F13" s="14" t="s">
        <v>55</v>
      </c>
      <c r="G13" s="14" t="s">
        <v>106</v>
      </c>
      <c r="H13" s="14" t="s">
        <v>153</v>
      </c>
      <c r="I13" s="22">
        <v>997639.82</v>
      </c>
      <c r="J13" s="22">
        <v>997639.82</v>
      </c>
      <c r="K13" s="14" t="s">
        <v>56</v>
      </c>
      <c r="L13" s="14">
        <v>4</v>
      </c>
      <c r="M13" s="14">
        <v>52</v>
      </c>
      <c r="N13" s="14">
        <v>90</v>
      </c>
      <c r="O13" s="22">
        <v>997639.82</v>
      </c>
      <c r="P13" s="14"/>
      <c r="Q13" s="25">
        <v>46171</v>
      </c>
      <c r="R13" s="14" t="s">
        <v>180</v>
      </c>
      <c r="S13" s="17"/>
    </row>
    <row r="14" spans="1:19" ht="76.5">
      <c r="A14" s="14" t="s">
        <v>205</v>
      </c>
      <c r="B14" s="14" t="s">
        <v>207</v>
      </c>
      <c r="C14" s="14" t="s">
        <v>34</v>
      </c>
      <c r="D14" s="17" t="s">
        <v>208</v>
      </c>
      <c r="E14" s="14" t="s">
        <v>94</v>
      </c>
      <c r="F14" s="14" t="s">
        <v>55</v>
      </c>
      <c r="G14" s="14" t="s">
        <v>106</v>
      </c>
      <c r="H14" s="14" t="s">
        <v>133</v>
      </c>
      <c r="I14" s="22">
        <v>943514</v>
      </c>
      <c r="J14" s="22">
        <v>943514</v>
      </c>
      <c r="K14" s="14" t="s">
        <v>56</v>
      </c>
      <c r="L14" s="14">
        <v>4</v>
      </c>
      <c r="M14" s="14">
        <v>52</v>
      </c>
      <c r="N14" s="14">
        <v>90</v>
      </c>
      <c r="O14" s="22">
        <v>943514</v>
      </c>
      <c r="P14" s="14"/>
      <c r="Q14" s="25">
        <v>46248</v>
      </c>
      <c r="R14" s="14" t="s">
        <v>180</v>
      </c>
      <c r="S14" s="17"/>
    </row>
    <row r="15" spans="1:19" ht="76.5">
      <c r="A15" s="14" t="s">
        <v>212</v>
      </c>
      <c r="B15" s="14" t="s">
        <v>213</v>
      </c>
      <c r="C15" s="14" t="s">
        <v>34</v>
      </c>
      <c r="D15" s="17" t="s">
        <v>214</v>
      </c>
      <c r="E15" s="14" t="s">
        <v>94</v>
      </c>
      <c r="F15" s="14" t="s">
        <v>55</v>
      </c>
      <c r="G15" s="14" t="s">
        <v>106</v>
      </c>
      <c r="H15" s="14" t="s">
        <v>133</v>
      </c>
      <c r="I15" s="22">
        <v>249200</v>
      </c>
      <c r="J15" s="22">
        <v>249200</v>
      </c>
      <c r="K15" s="14" t="s">
        <v>56</v>
      </c>
      <c r="L15" s="14">
        <v>4</v>
      </c>
      <c r="M15" s="14">
        <v>52</v>
      </c>
      <c r="N15" s="14">
        <v>90</v>
      </c>
      <c r="O15" s="22">
        <v>249200</v>
      </c>
      <c r="P15" s="14"/>
      <c r="Q15" s="25">
        <v>46027</v>
      </c>
      <c r="R15" s="14" t="s">
        <v>218</v>
      </c>
      <c r="S15" s="17"/>
    </row>
    <row r="16" spans="1:19" ht="140.25">
      <c r="A16" s="14" t="s">
        <v>221</v>
      </c>
      <c r="B16" s="14" t="s">
        <v>223</v>
      </c>
      <c r="C16" s="14" t="s">
        <v>130</v>
      </c>
      <c r="D16" s="17" t="s">
        <v>226</v>
      </c>
      <c r="E16" s="14" t="s">
        <v>94</v>
      </c>
      <c r="F16" s="14" t="s">
        <v>122</v>
      </c>
      <c r="G16" s="14" t="s">
        <v>106</v>
      </c>
      <c r="H16" s="14" t="s">
        <v>133</v>
      </c>
      <c r="I16" s="22" t="s">
        <v>227</v>
      </c>
      <c r="J16" s="22" t="s">
        <v>227</v>
      </c>
      <c r="K16" s="14" t="s">
        <v>56</v>
      </c>
      <c r="L16" s="14">
        <v>4</v>
      </c>
      <c r="M16" s="14">
        <v>52</v>
      </c>
      <c r="N16" s="14">
        <v>90</v>
      </c>
      <c r="O16" s="22" t="s">
        <v>227</v>
      </c>
      <c r="P16" s="14"/>
      <c r="Q16" s="25">
        <v>46073</v>
      </c>
      <c r="R16" s="14" t="s">
        <v>233</v>
      </c>
      <c r="S16" s="17"/>
    </row>
    <row r="17" spans="1:19" ht="102">
      <c r="A17" s="14" t="s">
        <v>235</v>
      </c>
      <c r="B17" s="14" t="s">
        <v>238</v>
      </c>
      <c r="C17" s="14" t="s">
        <v>34</v>
      </c>
      <c r="D17" s="17" t="s">
        <v>239</v>
      </c>
      <c r="E17" s="14" t="s">
        <v>94</v>
      </c>
      <c r="F17" s="14" t="s">
        <v>241</v>
      </c>
      <c r="G17" s="14" t="s">
        <v>106</v>
      </c>
      <c r="H17" s="14" t="s">
        <v>153</v>
      </c>
      <c r="I17" s="22">
        <v>50000000</v>
      </c>
      <c r="J17" s="22">
        <v>50000000</v>
      </c>
      <c r="K17" s="14" t="s">
        <v>56</v>
      </c>
      <c r="L17" s="14">
        <v>4</v>
      </c>
      <c r="M17" s="14">
        <v>52</v>
      </c>
      <c r="N17" s="14">
        <v>90</v>
      </c>
      <c r="O17" s="22">
        <v>50000000</v>
      </c>
      <c r="P17" s="14"/>
      <c r="Q17" s="25">
        <v>46223</v>
      </c>
      <c r="R17" s="14" t="s">
        <v>246</v>
      </c>
      <c r="S17" s="17" t="s">
        <v>248</v>
      </c>
    </row>
    <row r="18" spans="1:19" ht="114.75">
      <c r="A18" s="14" t="s">
        <v>249</v>
      </c>
      <c r="B18" s="14" t="s">
        <v>251</v>
      </c>
      <c r="C18" s="14" t="s">
        <v>34</v>
      </c>
      <c r="D18" s="17" t="s">
        <v>252</v>
      </c>
      <c r="E18" s="14" t="s">
        <v>254</v>
      </c>
      <c r="F18" s="14" t="s">
        <v>122</v>
      </c>
      <c r="G18" s="14" t="s">
        <v>106</v>
      </c>
      <c r="H18" s="14" t="s">
        <v>153</v>
      </c>
      <c r="I18" s="22">
        <v>80611.429999999993</v>
      </c>
      <c r="J18" s="22">
        <v>80611.429999999993</v>
      </c>
      <c r="K18" s="14" t="s">
        <v>139</v>
      </c>
      <c r="L18" s="14" t="s">
        <v>257</v>
      </c>
      <c r="M18" s="14" t="s">
        <v>258</v>
      </c>
      <c r="N18" s="14">
        <v>90</v>
      </c>
      <c r="O18" s="22">
        <v>80611.429999999993</v>
      </c>
      <c r="P18" s="14"/>
      <c r="Q18" s="25">
        <v>46315</v>
      </c>
      <c r="R18" s="14" t="s">
        <v>259</v>
      </c>
      <c r="S18" s="17" t="s">
        <v>260</v>
      </c>
    </row>
    <row r="19" spans="1:19" ht="216.75">
      <c r="A19" s="14" t="s">
        <v>108</v>
      </c>
      <c r="B19" s="14" t="s">
        <v>263</v>
      </c>
      <c r="C19" s="14" t="s">
        <v>40</v>
      </c>
      <c r="D19" s="17" t="s">
        <v>111</v>
      </c>
      <c r="E19" s="14" t="s">
        <v>94</v>
      </c>
      <c r="F19" s="14" t="s">
        <v>55</v>
      </c>
      <c r="G19" s="14" t="s">
        <v>106</v>
      </c>
      <c r="H19" s="14" t="s">
        <v>153</v>
      </c>
      <c r="I19" s="22">
        <v>50599198</v>
      </c>
      <c r="J19" s="22">
        <v>3664609.61</v>
      </c>
      <c r="K19" s="14" t="s">
        <v>56</v>
      </c>
      <c r="L19" s="14">
        <v>4</v>
      </c>
      <c r="M19" s="14">
        <v>52</v>
      </c>
      <c r="N19" s="14">
        <v>90</v>
      </c>
      <c r="O19" s="22">
        <v>3664609.61</v>
      </c>
      <c r="P19" s="14"/>
      <c r="Q19" s="25">
        <v>46356</v>
      </c>
      <c r="R19" s="14" t="s">
        <v>157</v>
      </c>
      <c r="S19" s="17" t="s">
        <v>268</v>
      </c>
    </row>
    <row r="20" spans="1:19" ht="114.75">
      <c r="A20" s="14" t="s">
        <v>270</v>
      </c>
      <c r="B20" s="14" t="s">
        <v>273</v>
      </c>
      <c r="C20" s="14" t="s">
        <v>130</v>
      </c>
      <c r="D20" s="17" t="s">
        <v>275</v>
      </c>
      <c r="E20" s="14" t="s">
        <v>277</v>
      </c>
      <c r="F20" s="14" t="s">
        <v>55</v>
      </c>
      <c r="G20" s="14" t="s">
        <v>106</v>
      </c>
      <c r="H20" s="14" t="s">
        <v>133</v>
      </c>
      <c r="I20" s="22">
        <v>32220992.800000001</v>
      </c>
      <c r="J20" s="22">
        <f>9666297.84-5666297.84</f>
        <v>4000000</v>
      </c>
      <c r="K20" s="14" t="s">
        <v>56</v>
      </c>
      <c r="L20" s="14">
        <v>4</v>
      </c>
      <c r="M20" s="14">
        <v>52</v>
      </c>
      <c r="N20" s="14">
        <v>90</v>
      </c>
      <c r="O20" s="22">
        <f>9666297.84-5666297.84</f>
        <v>4000000</v>
      </c>
      <c r="P20" s="14"/>
      <c r="Q20" s="25">
        <v>46027</v>
      </c>
      <c r="R20" s="14" t="s">
        <v>233</v>
      </c>
      <c r="S20" s="17"/>
    </row>
    <row r="21" spans="1:19" ht="127.5">
      <c r="A21" s="14" t="s">
        <v>297</v>
      </c>
      <c r="B21" s="14" t="s">
        <v>298</v>
      </c>
      <c r="C21" s="14" t="s">
        <v>130</v>
      </c>
      <c r="D21" s="17" t="s">
        <v>299</v>
      </c>
      <c r="E21" s="14" t="s">
        <v>277</v>
      </c>
      <c r="F21" s="14" t="s">
        <v>55</v>
      </c>
      <c r="G21" s="14" t="s">
        <v>106</v>
      </c>
      <c r="H21" s="14" t="s">
        <v>153</v>
      </c>
      <c r="I21" s="22">
        <v>6165576.5999999996</v>
      </c>
      <c r="J21" s="22">
        <v>1849672.98</v>
      </c>
      <c r="K21" s="14" t="s">
        <v>56</v>
      </c>
      <c r="L21" s="14">
        <v>4</v>
      </c>
      <c r="M21" s="14">
        <v>52</v>
      </c>
      <c r="N21" s="14">
        <v>90</v>
      </c>
      <c r="O21" s="22">
        <v>1849672.98</v>
      </c>
      <c r="P21" s="14"/>
      <c r="Q21" s="25">
        <v>46027</v>
      </c>
      <c r="R21" s="14" t="s">
        <v>136</v>
      </c>
      <c r="S21" s="17"/>
    </row>
    <row r="22" spans="1:19" ht="127.5">
      <c r="A22" s="14" t="s">
        <v>305</v>
      </c>
      <c r="B22" s="14" t="s">
        <v>306</v>
      </c>
      <c r="C22" s="14" t="s">
        <v>130</v>
      </c>
      <c r="D22" s="17" t="s">
        <v>310</v>
      </c>
      <c r="E22" s="14" t="s">
        <v>277</v>
      </c>
      <c r="F22" s="14" t="s">
        <v>55</v>
      </c>
      <c r="G22" s="14" t="s">
        <v>106</v>
      </c>
      <c r="H22" s="14" t="s">
        <v>133</v>
      </c>
      <c r="I22" s="22">
        <v>7043133</v>
      </c>
      <c r="J22" s="22">
        <v>2112939.9</v>
      </c>
      <c r="K22" s="14" t="s">
        <v>56</v>
      </c>
      <c r="L22" s="14">
        <v>4</v>
      </c>
      <c r="M22" s="14">
        <v>52</v>
      </c>
      <c r="N22" s="14">
        <v>90</v>
      </c>
      <c r="O22" s="22">
        <v>2112939.9</v>
      </c>
      <c r="P22" s="14"/>
      <c r="Q22" s="25">
        <v>46027</v>
      </c>
      <c r="R22" s="14" t="s">
        <v>136</v>
      </c>
      <c r="S22" s="17"/>
    </row>
    <row r="23" spans="1:19" ht="127.5">
      <c r="A23" s="14" t="s">
        <v>316</v>
      </c>
      <c r="B23" s="14" t="s">
        <v>318</v>
      </c>
      <c r="C23" s="14" t="s">
        <v>130</v>
      </c>
      <c r="D23" s="17" t="s">
        <v>319</v>
      </c>
      <c r="E23" s="14" t="s">
        <v>277</v>
      </c>
      <c r="F23" s="14" t="s">
        <v>55</v>
      </c>
      <c r="G23" s="14" t="s">
        <v>106</v>
      </c>
      <c r="H23" s="14" t="s">
        <v>153</v>
      </c>
      <c r="I23" s="22">
        <v>3577928.02</v>
      </c>
      <c r="J23" s="22">
        <v>1073378.4099999999</v>
      </c>
      <c r="K23" s="14" t="s">
        <v>56</v>
      </c>
      <c r="L23" s="14">
        <v>4</v>
      </c>
      <c r="M23" s="14">
        <v>52</v>
      </c>
      <c r="N23" s="14">
        <v>90</v>
      </c>
      <c r="O23" s="22">
        <v>1073378.4100000001</v>
      </c>
      <c r="P23" s="14"/>
      <c r="Q23" s="25">
        <v>46027</v>
      </c>
      <c r="R23" s="14" t="s">
        <v>136</v>
      </c>
      <c r="S23" s="17"/>
    </row>
    <row r="24" spans="1:19" ht="127.5">
      <c r="A24" s="14" t="s">
        <v>326</v>
      </c>
      <c r="B24" s="14" t="s">
        <v>327</v>
      </c>
      <c r="C24" s="14" t="s">
        <v>130</v>
      </c>
      <c r="D24" s="17" t="s">
        <v>328</v>
      </c>
      <c r="E24" s="14" t="s">
        <v>277</v>
      </c>
      <c r="F24" s="14" t="s">
        <v>55</v>
      </c>
      <c r="G24" s="14" t="s">
        <v>106</v>
      </c>
      <c r="H24" s="14" t="s">
        <v>133</v>
      </c>
      <c r="I24" s="22">
        <v>18107236.800000001</v>
      </c>
      <c r="J24" s="22">
        <f>5432171.04-3432171.04</f>
        <v>2000000</v>
      </c>
      <c r="K24" s="14" t="s">
        <v>56</v>
      </c>
      <c r="L24" s="14">
        <v>4</v>
      </c>
      <c r="M24" s="14">
        <v>52</v>
      </c>
      <c r="N24" s="14">
        <v>90</v>
      </c>
      <c r="O24" s="22">
        <f>5432171.04-3432171.04</f>
        <v>2000000</v>
      </c>
      <c r="P24" s="14"/>
      <c r="Q24" s="25">
        <v>46027</v>
      </c>
      <c r="R24" s="14" t="s">
        <v>136</v>
      </c>
      <c r="S24" s="17"/>
    </row>
    <row r="25" spans="1:19" ht="127.5">
      <c r="A25" s="14" t="s">
        <v>336</v>
      </c>
      <c r="B25" s="14" t="s">
        <v>337</v>
      </c>
      <c r="C25" s="14" t="s">
        <v>130</v>
      </c>
      <c r="D25" s="17" t="s">
        <v>338</v>
      </c>
      <c r="E25" s="14" t="s">
        <v>277</v>
      </c>
      <c r="F25" s="14" t="s">
        <v>55</v>
      </c>
      <c r="G25" s="14" t="s">
        <v>106</v>
      </c>
      <c r="H25" s="14" t="s">
        <v>153</v>
      </c>
      <c r="I25" s="22">
        <v>46480493.399999999</v>
      </c>
      <c r="J25" s="22">
        <f>13944148.02-7944148.02</f>
        <v>6000000</v>
      </c>
      <c r="K25" s="14" t="s">
        <v>56</v>
      </c>
      <c r="L25" s="14">
        <v>4</v>
      </c>
      <c r="M25" s="14">
        <v>52</v>
      </c>
      <c r="N25" s="14">
        <v>90</v>
      </c>
      <c r="O25" s="22">
        <f>13944148.02-7944148.02</f>
        <v>6000000</v>
      </c>
      <c r="P25" s="14"/>
      <c r="Q25" s="25">
        <v>46027</v>
      </c>
      <c r="R25" s="14" t="s">
        <v>136</v>
      </c>
      <c r="S25" s="17"/>
    </row>
    <row r="26" spans="1:19" ht="127.5">
      <c r="A26" s="14" t="s">
        <v>350</v>
      </c>
      <c r="B26" s="14" t="s">
        <v>351</v>
      </c>
      <c r="C26" s="14" t="s">
        <v>130</v>
      </c>
      <c r="D26" s="17" t="s">
        <v>352</v>
      </c>
      <c r="E26" s="14" t="s">
        <v>277</v>
      </c>
      <c r="F26" s="14" t="s">
        <v>353</v>
      </c>
      <c r="G26" s="14" t="s">
        <v>106</v>
      </c>
      <c r="H26" s="14" t="s">
        <v>133</v>
      </c>
      <c r="I26" s="22">
        <v>632002.69999999995</v>
      </c>
      <c r="J26" s="22">
        <v>632002.69999999995</v>
      </c>
      <c r="K26" s="14" t="s">
        <v>56</v>
      </c>
      <c r="L26" s="14">
        <v>4</v>
      </c>
      <c r="M26" s="14">
        <v>52</v>
      </c>
      <c r="N26" s="14">
        <v>90</v>
      </c>
      <c r="O26" s="22">
        <v>632002.69999999995</v>
      </c>
      <c r="P26" s="14"/>
      <c r="Q26" s="25">
        <v>46083</v>
      </c>
      <c r="R26" s="14" t="s">
        <v>136</v>
      </c>
      <c r="S26" s="17"/>
    </row>
    <row r="27" spans="1:19" ht="76.5">
      <c r="A27" s="14" t="s">
        <v>354</v>
      </c>
      <c r="B27" s="14" t="s">
        <v>355</v>
      </c>
      <c r="C27" s="14" t="s">
        <v>34</v>
      </c>
      <c r="D27" s="17" t="s">
        <v>356</v>
      </c>
      <c r="E27" s="14" t="s">
        <v>277</v>
      </c>
      <c r="F27" s="14" t="s">
        <v>55</v>
      </c>
      <c r="G27" s="14" t="s">
        <v>106</v>
      </c>
      <c r="H27" s="14" t="s">
        <v>133</v>
      </c>
      <c r="I27" s="22">
        <v>286162</v>
      </c>
      <c r="J27" s="22">
        <v>286162</v>
      </c>
      <c r="K27" s="14" t="s">
        <v>56</v>
      </c>
      <c r="L27" s="14">
        <v>4</v>
      </c>
      <c r="M27" s="14">
        <v>52</v>
      </c>
      <c r="N27" s="14">
        <v>90</v>
      </c>
      <c r="O27" s="22">
        <v>286162</v>
      </c>
      <c r="P27" s="14"/>
      <c r="Q27" s="25">
        <v>46108</v>
      </c>
      <c r="R27" s="14" t="s">
        <v>180</v>
      </c>
      <c r="S27" s="17"/>
    </row>
    <row r="28" spans="1:19" ht="76.5">
      <c r="A28" s="14" t="s">
        <v>357</v>
      </c>
      <c r="B28" s="14" t="s">
        <v>358</v>
      </c>
      <c r="C28" s="14" t="s">
        <v>34</v>
      </c>
      <c r="D28" s="17" t="s">
        <v>359</v>
      </c>
      <c r="E28" s="14" t="s">
        <v>277</v>
      </c>
      <c r="F28" s="14" t="s">
        <v>360</v>
      </c>
      <c r="G28" s="14" t="s">
        <v>106</v>
      </c>
      <c r="H28" s="14" t="s">
        <v>133</v>
      </c>
      <c r="I28" s="22">
        <v>910710</v>
      </c>
      <c r="J28" s="22">
        <v>910710</v>
      </c>
      <c r="K28" s="14" t="s">
        <v>56</v>
      </c>
      <c r="L28" s="14">
        <v>4</v>
      </c>
      <c r="M28" s="14">
        <v>52</v>
      </c>
      <c r="N28" s="14">
        <v>90</v>
      </c>
      <c r="O28" s="22">
        <v>910710</v>
      </c>
      <c r="P28" s="14"/>
      <c r="Q28" s="25">
        <v>46122</v>
      </c>
      <c r="R28" s="14" t="s">
        <v>180</v>
      </c>
      <c r="S28" s="17" t="s">
        <v>365</v>
      </c>
    </row>
    <row r="29" spans="1:19" ht="114.75">
      <c r="A29" s="14" t="s">
        <v>366</v>
      </c>
      <c r="B29" s="14" t="s">
        <v>367</v>
      </c>
      <c r="C29" s="14" t="s">
        <v>34</v>
      </c>
      <c r="D29" s="17" t="s">
        <v>368</v>
      </c>
      <c r="E29" s="14" t="s">
        <v>170</v>
      </c>
      <c r="F29" s="14" t="s">
        <v>55</v>
      </c>
      <c r="G29" s="14" t="s">
        <v>106</v>
      </c>
      <c r="H29" s="14" t="s">
        <v>153</v>
      </c>
      <c r="I29" s="22">
        <v>421033.32</v>
      </c>
      <c r="J29" s="22">
        <v>421033.32</v>
      </c>
      <c r="K29" s="14" t="s">
        <v>139</v>
      </c>
      <c r="L29" s="14" t="s">
        <v>192</v>
      </c>
      <c r="M29" s="14" t="s">
        <v>372</v>
      </c>
      <c r="N29" s="14">
        <v>90</v>
      </c>
      <c r="O29" s="22">
        <v>421033.32</v>
      </c>
      <c r="P29" s="14"/>
      <c r="Q29" s="25">
        <v>46027</v>
      </c>
      <c r="R29" s="14" t="s">
        <v>374</v>
      </c>
      <c r="S29" s="17"/>
    </row>
    <row r="30" spans="1:19" ht="76.5">
      <c r="A30" s="14" t="s">
        <v>376</v>
      </c>
      <c r="B30" s="14" t="s">
        <v>377</v>
      </c>
      <c r="C30" s="14" t="s">
        <v>50</v>
      </c>
      <c r="D30" s="17" t="s">
        <v>378</v>
      </c>
      <c r="E30" s="14" t="s">
        <v>170</v>
      </c>
      <c r="F30" s="14" t="s">
        <v>98</v>
      </c>
      <c r="G30" s="14" t="s">
        <v>106</v>
      </c>
      <c r="H30" s="14" t="s">
        <v>109</v>
      </c>
      <c r="I30" s="22">
        <v>2386030</v>
      </c>
      <c r="J30" s="22">
        <v>2386030</v>
      </c>
      <c r="K30" s="14" t="s">
        <v>56</v>
      </c>
      <c r="L30" s="14">
        <v>4</v>
      </c>
      <c r="M30" s="14">
        <v>52</v>
      </c>
      <c r="N30" s="14">
        <v>90</v>
      </c>
      <c r="O30" s="22">
        <v>2386030</v>
      </c>
      <c r="P30" s="14"/>
      <c r="Q30" s="25">
        <v>46029</v>
      </c>
      <c r="R30" s="14" t="s">
        <v>86</v>
      </c>
      <c r="S30" s="17"/>
    </row>
    <row r="31" spans="1:19" ht="165.75">
      <c r="A31" s="14" t="s">
        <v>379</v>
      </c>
      <c r="B31" s="14" t="s">
        <v>380</v>
      </c>
      <c r="C31" s="14" t="s">
        <v>34</v>
      </c>
      <c r="D31" s="17" t="s">
        <v>382</v>
      </c>
      <c r="E31" s="14" t="s">
        <v>384</v>
      </c>
      <c r="F31" s="14" t="s">
        <v>385</v>
      </c>
      <c r="G31" s="14" t="s">
        <v>106</v>
      </c>
      <c r="H31" s="14" t="s">
        <v>386</v>
      </c>
      <c r="I31" s="22" t="s">
        <v>387</v>
      </c>
      <c r="J31" s="22" t="s">
        <v>387</v>
      </c>
      <c r="K31" s="14" t="s">
        <v>51</v>
      </c>
      <c r="L31" s="14">
        <v>3</v>
      </c>
      <c r="M31" s="14">
        <v>30</v>
      </c>
      <c r="N31" s="14">
        <v>90</v>
      </c>
      <c r="O31" s="22" t="s">
        <v>387</v>
      </c>
      <c r="P31" s="14"/>
      <c r="Q31" s="25">
        <v>46171</v>
      </c>
      <c r="R31" s="14" t="s">
        <v>62</v>
      </c>
      <c r="S31" s="17"/>
    </row>
    <row r="32" spans="1:19" ht="38.25">
      <c r="A32" s="14" t="s">
        <v>388</v>
      </c>
      <c r="B32" s="14" t="s">
        <v>389</v>
      </c>
      <c r="C32" s="14" t="s">
        <v>34</v>
      </c>
      <c r="D32" s="17" t="s">
        <v>390</v>
      </c>
      <c r="E32" s="14" t="s">
        <v>384</v>
      </c>
      <c r="F32" s="14" t="s">
        <v>55</v>
      </c>
      <c r="G32" s="14" t="s">
        <v>106</v>
      </c>
      <c r="H32" s="14" t="s">
        <v>153</v>
      </c>
      <c r="I32" s="22">
        <v>1299600</v>
      </c>
      <c r="J32" s="22">
        <v>1299600</v>
      </c>
      <c r="K32" s="14" t="s">
        <v>51</v>
      </c>
      <c r="L32" s="14">
        <v>3</v>
      </c>
      <c r="M32" s="14" t="s">
        <v>391</v>
      </c>
      <c r="N32" s="14">
        <v>90</v>
      </c>
      <c r="O32" s="22">
        <v>1299600</v>
      </c>
      <c r="P32" s="14"/>
      <c r="Q32" s="25">
        <v>46220</v>
      </c>
      <c r="R32" s="14" t="s">
        <v>62</v>
      </c>
      <c r="S32" s="17"/>
    </row>
    <row r="33" spans="1:19" ht="76.5">
      <c r="A33" s="14" t="s">
        <v>393</v>
      </c>
      <c r="B33" s="14" t="s">
        <v>394</v>
      </c>
      <c r="C33" s="14" t="s">
        <v>396</v>
      </c>
      <c r="D33" s="17" t="s">
        <v>397</v>
      </c>
      <c r="E33" s="14" t="s">
        <v>398</v>
      </c>
      <c r="F33" s="14" t="s">
        <v>55</v>
      </c>
      <c r="G33" s="14" t="s">
        <v>106</v>
      </c>
      <c r="H33" s="14" t="s">
        <v>133</v>
      </c>
      <c r="I33" s="22">
        <v>420750</v>
      </c>
      <c r="J33" s="22">
        <v>420750</v>
      </c>
      <c r="K33" s="14" t="s">
        <v>51</v>
      </c>
      <c r="L33" s="14">
        <v>3</v>
      </c>
      <c r="M33" s="14">
        <v>39</v>
      </c>
      <c r="N33" s="14">
        <v>90</v>
      </c>
      <c r="O33" s="22">
        <v>420750</v>
      </c>
      <c r="P33" s="14"/>
      <c r="Q33" s="25">
        <v>46351</v>
      </c>
      <c r="R33" s="14" t="s">
        <v>399</v>
      </c>
      <c r="S33" s="17"/>
    </row>
    <row r="34" spans="1:19" ht="63.75">
      <c r="A34" s="21" t="s">
        <v>400</v>
      </c>
      <c r="B34" s="21" t="s">
        <v>401</v>
      </c>
      <c r="C34" s="21" t="s">
        <v>402</v>
      </c>
      <c r="D34" s="24" t="s">
        <v>405</v>
      </c>
      <c r="E34" s="21" t="s">
        <v>406</v>
      </c>
      <c r="F34" s="21" t="s">
        <v>55</v>
      </c>
      <c r="G34" s="21" t="s">
        <v>106</v>
      </c>
      <c r="H34" s="21" t="s">
        <v>153</v>
      </c>
      <c r="I34" s="26">
        <v>210907</v>
      </c>
      <c r="J34" s="26">
        <v>210907</v>
      </c>
      <c r="K34" s="21" t="s">
        <v>51</v>
      </c>
      <c r="L34" s="21">
        <v>3</v>
      </c>
      <c r="M34" s="21">
        <v>39</v>
      </c>
      <c r="N34" s="21">
        <v>90</v>
      </c>
      <c r="O34" s="26">
        <v>210907</v>
      </c>
      <c r="P34" s="21"/>
      <c r="Q34" s="28">
        <v>46077</v>
      </c>
      <c r="R34" s="21" t="s">
        <v>408</v>
      </c>
      <c r="S34" s="17" t="s">
        <v>411</v>
      </c>
    </row>
    <row r="35" spans="1:19" ht="63.75">
      <c r="A35" s="21" t="s">
        <v>413</v>
      </c>
      <c r="B35" s="21" t="s">
        <v>414</v>
      </c>
      <c r="C35" s="21" t="s">
        <v>416</v>
      </c>
      <c r="D35" s="24" t="s">
        <v>417</v>
      </c>
      <c r="E35" s="21" t="s">
        <v>406</v>
      </c>
      <c r="F35" s="21" t="s">
        <v>55</v>
      </c>
      <c r="G35" s="21" t="s">
        <v>106</v>
      </c>
      <c r="H35" s="21" t="s">
        <v>153</v>
      </c>
      <c r="I35" s="26">
        <v>50000</v>
      </c>
      <c r="J35" s="26">
        <v>50000</v>
      </c>
      <c r="K35" s="21" t="s">
        <v>51</v>
      </c>
      <c r="L35" s="21">
        <v>3</v>
      </c>
      <c r="M35" s="21">
        <v>39</v>
      </c>
      <c r="N35" s="21">
        <v>90</v>
      </c>
      <c r="O35" s="26">
        <v>50000</v>
      </c>
      <c r="P35" s="21"/>
      <c r="Q35" s="28">
        <v>46083</v>
      </c>
      <c r="R35" s="21" t="s">
        <v>418</v>
      </c>
      <c r="S35" s="17" t="s">
        <v>419</v>
      </c>
    </row>
    <row r="36" spans="1:19" ht="76.5">
      <c r="A36" s="21" t="s">
        <v>420</v>
      </c>
      <c r="B36" s="21" t="s">
        <v>421</v>
      </c>
      <c r="C36" s="21" t="s">
        <v>416</v>
      </c>
      <c r="D36" s="24" t="s">
        <v>422</v>
      </c>
      <c r="E36" s="21" t="s">
        <v>406</v>
      </c>
      <c r="F36" s="21" t="s">
        <v>55</v>
      </c>
      <c r="G36" s="21" t="s">
        <v>106</v>
      </c>
      <c r="H36" s="21" t="s">
        <v>153</v>
      </c>
      <c r="I36" s="26">
        <v>250000</v>
      </c>
      <c r="J36" s="26">
        <v>250000</v>
      </c>
      <c r="K36" s="21" t="s">
        <v>51</v>
      </c>
      <c r="L36" s="21">
        <v>3</v>
      </c>
      <c r="M36" s="21">
        <v>39</v>
      </c>
      <c r="N36" s="21">
        <v>90</v>
      </c>
      <c r="O36" s="26">
        <v>250000</v>
      </c>
      <c r="P36" s="21"/>
      <c r="Q36" s="28">
        <v>46083</v>
      </c>
      <c r="R36" s="21" t="s">
        <v>418</v>
      </c>
      <c r="S36" s="17" t="s">
        <v>426</v>
      </c>
    </row>
    <row r="37" spans="1:19" ht="89.25">
      <c r="A37" s="14" t="s">
        <v>427</v>
      </c>
      <c r="B37" s="14" t="s">
        <v>428</v>
      </c>
      <c r="C37" s="14" t="s">
        <v>429</v>
      </c>
      <c r="D37" s="17" t="s">
        <v>430</v>
      </c>
      <c r="E37" s="14" t="s">
        <v>406</v>
      </c>
      <c r="F37" s="14" t="s">
        <v>55</v>
      </c>
      <c r="G37" s="14" t="s">
        <v>106</v>
      </c>
      <c r="H37" s="14" t="s">
        <v>133</v>
      </c>
      <c r="I37" s="22">
        <v>9924886.4299999997</v>
      </c>
      <c r="J37" s="22">
        <v>9924886.4299999997</v>
      </c>
      <c r="K37" s="14" t="s">
        <v>51</v>
      </c>
      <c r="L37" s="14">
        <v>3</v>
      </c>
      <c r="M37" s="14">
        <v>39</v>
      </c>
      <c r="N37" s="14">
        <v>90</v>
      </c>
      <c r="O37" s="22">
        <v>9924886.4299999997</v>
      </c>
      <c r="P37" s="21"/>
      <c r="Q37" s="25">
        <v>46113</v>
      </c>
      <c r="R37" s="14" t="s">
        <v>431</v>
      </c>
      <c r="S37" s="17" t="s">
        <v>419</v>
      </c>
    </row>
    <row r="38" spans="1:19" ht="76.5">
      <c r="A38" s="40" t="s">
        <v>432</v>
      </c>
      <c r="B38" s="40" t="s">
        <v>434</v>
      </c>
      <c r="C38" s="40" t="s">
        <v>429</v>
      </c>
      <c r="D38" s="41" t="s">
        <v>436</v>
      </c>
      <c r="E38" s="40" t="s">
        <v>437</v>
      </c>
      <c r="F38" s="40" t="s">
        <v>438</v>
      </c>
      <c r="G38" s="40" t="s">
        <v>106</v>
      </c>
      <c r="H38" s="42" t="s">
        <v>439</v>
      </c>
      <c r="I38" s="22">
        <v>24145.51</v>
      </c>
      <c r="J38" s="22">
        <v>24145.51</v>
      </c>
      <c r="K38" s="14" t="s">
        <v>139</v>
      </c>
      <c r="L38" s="14" t="s">
        <v>257</v>
      </c>
      <c r="M38" s="14" t="s">
        <v>258</v>
      </c>
      <c r="N38" s="14">
        <v>90</v>
      </c>
      <c r="O38" s="22">
        <v>24145.51</v>
      </c>
      <c r="P38" s="21"/>
      <c r="Q38" s="25">
        <v>46281</v>
      </c>
      <c r="R38" s="14" t="s">
        <v>440</v>
      </c>
      <c r="S38" s="17" t="s">
        <v>441</v>
      </c>
    </row>
    <row r="39" spans="1:19" ht="76.5">
      <c r="A39" s="21" t="s">
        <v>442</v>
      </c>
      <c r="B39" s="21" t="s">
        <v>443</v>
      </c>
      <c r="C39" s="21" t="s">
        <v>416</v>
      </c>
      <c r="D39" s="24" t="s">
        <v>444</v>
      </c>
      <c r="E39" s="21" t="s">
        <v>406</v>
      </c>
      <c r="F39" s="21" t="s">
        <v>55</v>
      </c>
      <c r="G39" s="21" t="s">
        <v>106</v>
      </c>
      <c r="H39" s="21" t="s">
        <v>133</v>
      </c>
      <c r="I39" s="26">
        <v>1000000</v>
      </c>
      <c r="J39" s="26">
        <v>1000000</v>
      </c>
      <c r="K39" s="21" t="s">
        <v>51</v>
      </c>
      <c r="L39" s="21">
        <v>3</v>
      </c>
      <c r="M39" s="21">
        <v>39</v>
      </c>
      <c r="N39" s="21">
        <v>90</v>
      </c>
      <c r="O39" s="26">
        <v>1000000</v>
      </c>
      <c r="P39" s="21"/>
      <c r="Q39" s="28">
        <v>46143</v>
      </c>
      <c r="R39" s="21" t="s">
        <v>418</v>
      </c>
      <c r="S39" s="17" t="s">
        <v>445</v>
      </c>
    </row>
    <row r="40" spans="1:19" ht="114.75">
      <c r="A40" s="14" t="s">
        <v>446</v>
      </c>
      <c r="B40" s="14" t="s">
        <v>447</v>
      </c>
      <c r="C40" s="14" t="s">
        <v>340</v>
      </c>
      <c r="D40" s="17" t="s">
        <v>448</v>
      </c>
      <c r="E40" s="14" t="s">
        <v>406</v>
      </c>
      <c r="F40" s="14" t="s">
        <v>122</v>
      </c>
      <c r="G40" s="14" t="s">
        <v>106</v>
      </c>
      <c r="H40" s="14" t="s">
        <v>153</v>
      </c>
      <c r="I40" s="22">
        <v>837774</v>
      </c>
      <c r="J40" s="22">
        <v>837774</v>
      </c>
      <c r="K40" s="14" t="s">
        <v>51</v>
      </c>
      <c r="L40" s="14">
        <v>3</v>
      </c>
      <c r="M40" s="14">
        <v>39</v>
      </c>
      <c r="N40" s="14">
        <v>90</v>
      </c>
      <c r="O40" s="22">
        <v>837774</v>
      </c>
      <c r="P40" s="14"/>
      <c r="Q40" s="25">
        <v>46151</v>
      </c>
      <c r="R40" s="14" t="s">
        <v>408</v>
      </c>
      <c r="S40" s="17" t="s">
        <v>450</v>
      </c>
    </row>
    <row r="41" spans="1:19" ht="76.5">
      <c r="A41" s="21" t="s">
        <v>452</v>
      </c>
      <c r="B41" s="21" t="s">
        <v>453</v>
      </c>
      <c r="C41" s="21" t="s">
        <v>340</v>
      </c>
      <c r="D41" s="24" t="s">
        <v>454</v>
      </c>
      <c r="E41" s="21" t="s">
        <v>406</v>
      </c>
      <c r="F41" s="21" t="s">
        <v>55</v>
      </c>
      <c r="G41" s="21" t="s">
        <v>106</v>
      </c>
      <c r="H41" s="21" t="s">
        <v>153</v>
      </c>
      <c r="I41" s="26">
        <v>694000</v>
      </c>
      <c r="J41" s="26">
        <v>694000</v>
      </c>
      <c r="K41" s="21" t="s">
        <v>51</v>
      </c>
      <c r="L41" s="21">
        <v>3</v>
      </c>
      <c r="M41" s="21">
        <v>39</v>
      </c>
      <c r="N41" s="21">
        <v>90</v>
      </c>
      <c r="O41" s="26">
        <v>694000</v>
      </c>
      <c r="P41" s="21"/>
      <c r="Q41" s="28">
        <v>46174</v>
      </c>
      <c r="R41" s="21" t="s">
        <v>431</v>
      </c>
      <c r="S41" s="17" t="s">
        <v>455</v>
      </c>
    </row>
    <row r="42" spans="1:19" ht="178.5">
      <c r="A42" s="14" t="s">
        <v>456</v>
      </c>
      <c r="B42" s="14" t="s">
        <v>457</v>
      </c>
      <c r="C42" s="14" t="s">
        <v>340</v>
      </c>
      <c r="D42" s="17" t="s">
        <v>458</v>
      </c>
      <c r="E42" s="14" t="s">
        <v>406</v>
      </c>
      <c r="F42" s="14" t="s">
        <v>122</v>
      </c>
      <c r="G42" s="14" t="s">
        <v>106</v>
      </c>
      <c r="H42" s="14" t="s">
        <v>133</v>
      </c>
      <c r="I42" s="22" t="s">
        <v>461</v>
      </c>
      <c r="J42" s="22" t="s">
        <v>461</v>
      </c>
      <c r="K42" s="14" t="s">
        <v>51</v>
      </c>
      <c r="L42" s="14">
        <v>3</v>
      </c>
      <c r="M42" s="14">
        <v>39</v>
      </c>
      <c r="N42" s="14">
        <v>90</v>
      </c>
      <c r="O42" s="22" t="s">
        <v>461</v>
      </c>
      <c r="P42" s="14"/>
      <c r="Q42" s="25">
        <v>46366</v>
      </c>
      <c r="R42" s="14" t="s">
        <v>431</v>
      </c>
      <c r="S42" s="17" t="s">
        <v>260</v>
      </c>
    </row>
    <row r="43" spans="1:19" ht="63.75">
      <c r="A43" s="21" t="s">
        <v>462</v>
      </c>
      <c r="B43" s="21" t="s">
        <v>463</v>
      </c>
      <c r="C43" s="21" t="s">
        <v>464</v>
      </c>
      <c r="D43" s="24" t="s">
        <v>465</v>
      </c>
      <c r="E43" s="21" t="s">
        <v>406</v>
      </c>
      <c r="F43" s="21" t="s">
        <v>55</v>
      </c>
      <c r="G43" s="21" t="s">
        <v>106</v>
      </c>
      <c r="H43" s="21" t="s">
        <v>133</v>
      </c>
      <c r="I43" s="26">
        <v>50000</v>
      </c>
      <c r="J43" s="26">
        <v>50000</v>
      </c>
      <c r="K43" s="21" t="s">
        <v>51</v>
      </c>
      <c r="L43" s="21">
        <v>3</v>
      </c>
      <c r="M43" s="21">
        <v>39</v>
      </c>
      <c r="N43" s="21">
        <v>90</v>
      </c>
      <c r="O43" s="26">
        <v>50000</v>
      </c>
      <c r="P43" s="21"/>
      <c r="Q43" s="28">
        <v>46174</v>
      </c>
      <c r="R43" s="21" t="s">
        <v>431</v>
      </c>
      <c r="S43" s="17" t="s">
        <v>466</v>
      </c>
    </row>
    <row r="44" spans="1:19" ht="102">
      <c r="A44" s="40" t="s">
        <v>467</v>
      </c>
      <c r="B44" s="40" t="s">
        <v>468</v>
      </c>
      <c r="C44" s="40" t="s">
        <v>396</v>
      </c>
      <c r="D44" s="43" t="s">
        <v>469</v>
      </c>
      <c r="E44" s="40" t="s">
        <v>406</v>
      </c>
      <c r="F44" s="40" t="s">
        <v>470</v>
      </c>
      <c r="G44" s="40" t="s">
        <v>106</v>
      </c>
      <c r="H44" s="40" t="s">
        <v>386</v>
      </c>
      <c r="I44" s="44">
        <v>149142.56</v>
      </c>
      <c r="J44" s="44">
        <v>149142.56</v>
      </c>
      <c r="K44" s="40" t="s">
        <v>51</v>
      </c>
      <c r="L44" s="40">
        <v>3</v>
      </c>
      <c r="M44" s="40">
        <v>39</v>
      </c>
      <c r="N44" s="40">
        <v>90</v>
      </c>
      <c r="O44" s="44">
        <v>149142.56</v>
      </c>
      <c r="P44" s="40"/>
      <c r="Q44" s="45" t="s">
        <v>473</v>
      </c>
      <c r="R44" s="40" t="s">
        <v>474</v>
      </c>
      <c r="S44" s="43" t="s">
        <v>475</v>
      </c>
    </row>
    <row r="45" spans="1:19" ht="114.75">
      <c r="A45" s="14" t="s">
        <v>476</v>
      </c>
      <c r="B45" s="14" t="s">
        <v>477</v>
      </c>
      <c r="C45" s="14" t="s">
        <v>396</v>
      </c>
      <c r="D45" s="17" t="s">
        <v>478</v>
      </c>
      <c r="E45" s="14" t="s">
        <v>406</v>
      </c>
      <c r="F45" s="14" t="s">
        <v>55</v>
      </c>
      <c r="G45" s="14" t="s">
        <v>106</v>
      </c>
      <c r="H45" s="14" t="s">
        <v>133</v>
      </c>
      <c r="I45" s="22">
        <v>125550</v>
      </c>
      <c r="J45" s="22">
        <v>125550</v>
      </c>
      <c r="K45" s="14" t="s">
        <v>51</v>
      </c>
      <c r="L45" s="14">
        <v>3</v>
      </c>
      <c r="M45" s="14">
        <v>39</v>
      </c>
      <c r="N45" s="14">
        <v>90</v>
      </c>
      <c r="O45" s="22">
        <v>125550</v>
      </c>
      <c r="P45" s="14"/>
      <c r="Q45" s="25">
        <v>46237</v>
      </c>
      <c r="R45" s="14" t="s">
        <v>481</v>
      </c>
      <c r="S45" s="17"/>
    </row>
    <row r="46" spans="1:19" ht="51">
      <c r="A46" s="14" t="s">
        <v>482</v>
      </c>
      <c r="B46" s="14" t="s">
        <v>483</v>
      </c>
      <c r="C46" s="14" t="s">
        <v>484</v>
      </c>
      <c r="D46" s="17" t="s">
        <v>485</v>
      </c>
      <c r="E46" s="14" t="s">
        <v>406</v>
      </c>
      <c r="F46" s="14" t="s">
        <v>55</v>
      </c>
      <c r="G46" s="14" t="s">
        <v>106</v>
      </c>
      <c r="H46" s="14" t="s">
        <v>153</v>
      </c>
      <c r="I46" s="22">
        <v>302200</v>
      </c>
      <c r="J46" s="22">
        <v>302200</v>
      </c>
      <c r="K46" s="14" t="s">
        <v>51</v>
      </c>
      <c r="L46" s="14">
        <v>3</v>
      </c>
      <c r="M46" s="14">
        <v>39</v>
      </c>
      <c r="N46" s="14">
        <v>90</v>
      </c>
      <c r="O46" s="22">
        <v>302200</v>
      </c>
      <c r="P46" s="14"/>
      <c r="Q46" s="25">
        <v>46266</v>
      </c>
      <c r="R46" s="14" t="s">
        <v>486</v>
      </c>
      <c r="S46" s="17"/>
    </row>
    <row r="47" spans="1:19" ht="102">
      <c r="A47" s="14" t="s">
        <v>487</v>
      </c>
      <c r="B47" s="14" t="s">
        <v>488</v>
      </c>
      <c r="C47" s="14" t="s">
        <v>429</v>
      </c>
      <c r="D47" s="17" t="s">
        <v>489</v>
      </c>
      <c r="E47" s="14" t="s">
        <v>406</v>
      </c>
      <c r="F47" s="14" t="s">
        <v>490</v>
      </c>
      <c r="G47" s="14" t="s">
        <v>106</v>
      </c>
      <c r="H47" s="14" t="s">
        <v>491</v>
      </c>
      <c r="I47" s="22">
        <v>200000</v>
      </c>
      <c r="J47" s="22">
        <v>200000</v>
      </c>
      <c r="K47" s="14" t="s">
        <v>51</v>
      </c>
      <c r="L47" s="14">
        <v>3</v>
      </c>
      <c r="M47" s="14">
        <v>39</v>
      </c>
      <c r="N47" s="14">
        <v>90</v>
      </c>
      <c r="O47" s="22">
        <v>200000</v>
      </c>
      <c r="P47" s="14"/>
      <c r="Q47" s="25">
        <v>46286</v>
      </c>
      <c r="R47" s="14" t="s">
        <v>492</v>
      </c>
      <c r="S47" s="17" t="s">
        <v>493</v>
      </c>
    </row>
    <row r="48" spans="1:19" ht="63.75">
      <c r="A48" s="21" t="s">
        <v>494</v>
      </c>
      <c r="B48" s="21" t="s">
        <v>495</v>
      </c>
      <c r="C48" s="21" t="s">
        <v>496</v>
      </c>
      <c r="D48" s="24" t="s">
        <v>497</v>
      </c>
      <c r="E48" s="21" t="s">
        <v>406</v>
      </c>
      <c r="F48" s="21" t="s">
        <v>55</v>
      </c>
      <c r="G48" s="21" t="s">
        <v>106</v>
      </c>
      <c r="H48" s="21" t="s">
        <v>153</v>
      </c>
      <c r="I48" s="26">
        <v>196442.52</v>
      </c>
      <c r="J48" s="26">
        <v>196442.52</v>
      </c>
      <c r="K48" s="21" t="s">
        <v>51</v>
      </c>
      <c r="L48" s="21">
        <v>3</v>
      </c>
      <c r="M48" s="21">
        <v>39</v>
      </c>
      <c r="N48" s="21">
        <v>90</v>
      </c>
      <c r="O48" s="26">
        <v>196442.52</v>
      </c>
      <c r="P48" s="21"/>
      <c r="Q48" s="28">
        <v>46288</v>
      </c>
      <c r="R48" s="21" t="s">
        <v>498</v>
      </c>
      <c r="S48" s="17" t="s">
        <v>499</v>
      </c>
    </row>
    <row r="49" spans="1:19" ht="89.25">
      <c r="A49" s="14" t="s">
        <v>500</v>
      </c>
      <c r="B49" s="14" t="s">
        <v>501</v>
      </c>
      <c r="C49" s="14" t="s">
        <v>396</v>
      </c>
      <c r="D49" s="17" t="s">
        <v>502</v>
      </c>
      <c r="E49" s="14" t="s">
        <v>406</v>
      </c>
      <c r="F49" s="14" t="s">
        <v>55</v>
      </c>
      <c r="G49" s="14" t="s">
        <v>106</v>
      </c>
      <c r="H49" s="14" t="s">
        <v>133</v>
      </c>
      <c r="I49" s="22">
        <v>200000</v>
      </c>
      <c r="J49" s="22">
        <v>200000</v>
      </c>
      <c r="K49" s="14" t="s">
        <v>51</v>
      </c>
      <c r="L49" s="14">
        <v>3</v>
      </c>
      <c r="M49" s="14">
        <v>39</v>
      </c>
      <c r="N49" s="14">
        <v>90</v>
      </c>
      <c r="O49" s="22">
        <v>200000</v>
      </c>
      <c r="P49" s="14"/>
      <c r="Q49" s="25">
        <v>46329</v>
      </c>
      <c r="R49" s="14" t="s">
        <v>408</v>
      </c>
      <c r="S49" s="17"/>
    </row>
    <row r="50" spans="1:19" ht="107.25">
      <c r="A50" s="14" t="s">
        <v>503</v>
      </c>
      <c r="B50" s="14" t="s">
        <v>504</v>
      </c>
      <c r="C50" s="14" t="s">
        <v>396</v>
      </c>
      <c r="D50" s="17" t="s">
        <v>505</v>
      </c>
      <c r="E50" s="14" t="s">
        <v>406</v>
      </c>
      <c r="F50" s="14" t="s">
        <v>507</v>
      </c>
      <c r="G50" s="14" t="s">
        <v>106</v>
      </c>
      <c r="H50" s="14" t="s">
        <v>491</v>
      </c>
      <c r="I50" s="22" t="s">
        <v>509</v>
      </c>
      <c r="J50" s="22" t="s">
        <v>509</v>
      </c>
      <c r="K50" s="14" t="s">
        <v>51</v>
      </c>
      <c r="L50" s="14">
        <v>3</v>
      </c>
      <c r="M50" s="14">
        <v>39</v>
      </c>
      <c r="N50" s="14">
        <v>90</v>
      </c>
      <c r="O50" s="22" t="s">
        <v>509</v>
      </c>
      <c r="P50" s="14"/>
      <c r="Q50" s="25">
        <v>46331</v>
      </c>
      <c r="R50" s="14" t="s">
        <v>492</v>
      </c>
      <c r="S50" s="17" t="s">
        <v>511</v>
      </c>
    </row>
    <row r="51" spans="1:19" ht="63.75">
      <c r="A51" s="21" t="s">
        <v>512</v>
      </c>
      <c r="B51" s="21" t="s">
        <v>513</v>
      </c>
      <c r="C51" s="21" t="s">
        <v>514</v>
      </c>
      <c r="D51" s="24" t="s">
        <v>515</v>
      </c>
      <c r="E51" s="21" t="s">
        <v>406</v>
      </c>
      <c r="F51" s="21" t="s">
        <v>55</v>
      </c>
      <c r="G51" s="21" t="s">
        <v>106</v>
      </c>
      <c r="H51" s="21" t="s">
        <v>133</v>
      </c>
      <c r="I51" s="26">
        <v>300000</v>
      </c>
      <c r="J51" s="26">
        <v>300000</v>
      </c>
      <c r="K51" s="21" t="s">
        <v>51</v>
      </c>
      <c r="L51" s="21">
        <v>3</v>
      </c>
      <c r="M51" s="21">
        <v>39</v>
      </c>
      <c r="N51" s="21">
        <v>90</v>
      </c>
      <c r="O51" s="26">
        <v>300000</v>
      </c>
      <c r="P51" s="21"/>
      <c r="Q51" s="28">
        <v>46337</v>
      </c>
      <c r="R51" s="21" t="s">
        <v>518</v>
      </c>
      <c r="S51" s="17" t="s">
        <v>520</v>
      </c>
    </row>
    <row r="52" spans="1:19" ht="114.75">
      <c r="A52" s="14" t="s">
        <v>522</v>
      </c>
      <c r="B52" s="14" t="s">
        <v>523</v>
      </c>
      <c r="C52" s="14" t="s">
        <v>524</v>
      </c>
      <c r="D52" s="17" t="s">
        <v>525</v>
      </c>
      <c r="E52" s="14" t="s">
        <v>406</v>
      </c>
      <c r="F52" s="14" t="s">
        <v>470</v>
      </c>
      <c r="G52" s="14" t="s">
        <v>106</v>
      </c>
      <c r="H52" s="14" t="s">
        <v>491</v>
      </c>
      <c r="I52" s="22" t="s">
        <v>526</v>
      </c>
      <c r="J52" s="22" t="s">
        <v>526</v>
      </c>
      <c r="K52" s="14" t="s">
        <v>51</v>
      </c>
      <c r="L52" s="14">
        <v>3</v>
      </c>
      <c r="M52" s="14">
        <v>39</v>
      </c>
      <c r="N52" s="14">
        <v>90</v>
      </c>
      <c r="O52" s="22">
        <v>655504.73</v>
      </c>
      <c r="P52" s="14"/>
      <c r="Q52" s="25">
        <v>46352</v>
      </c>
      <c r="R52" s="14" t="s">
        <v>518</v>
      </c>
      <c r="S52" s="17"/>
    </row>
    <row r="53" spans="1:19" ht="51">
      <c r="A53" s="21" t="s">
        <v>527</v>
      </c>
      <c r="B53" s="21" t="s">
        <v>528</v>
      </c>
      <c r="C53" s="21" t="s">
        <v>484</v>
      </c>
      <c r="D53" s="24" t="s">
        <v>529</v>
      </c>
      <c r="E53" s="21" t="s">
        <v>406</v>
      </c>
      <c r="F53" s="21" t="s">
        <v>55</v>
      </c>
      <c r="G53" s="21" t="s">
        <v>106</v>
      </c>
      <c r="H53" s="21" t="s">
        <v>133</v>
      </c>
      <c r="I53" s="26">
        <v>31828.799999999999</v>
      </c>
      <c r="J53" s="26">
        <v>31828.799999999999</v>
      </c>
      <c r="K53" s="21" t="s">
        <v>51</v>
      </c>
      <c r="L53" s="21">
        <v>3</v>
      </c>
      <c r="M53" s="21">
        <v>39</v>
      </c>
      <c r="N53" s="21">
        <v>90</v>
      </c>
      <c r="O53" s="26">
        <v>31828.799999999999</v>
      </c>
      <c r="P53" s="21"/>
      <c r="Q53" s="28">
        <v>46359</v>
      </c>
      <c r="R53" s="21" t="s">
        <v>431</v>
      </c>
      <c r="S53" s="17" t="s">
        <v>530</v>
      </c>
    </row>
    <row r="54" spans="1:19" ht="89.25">
      <c r="A54" s="21" t="s">
        <v>531</v>
      </c>
      <c r="B54" s="21" t="s">
        <v>533</v>
      </c>
      <c r="C54" s="21" t="s">
        <v>484</v>
      </c>
      <c r="D54" s="24" t="s">
        <v>535</v>
      </c>
      <c r="E54" s="21" t="s">
        <v>406</v>
      </c>
      <c r="F54" s="21" t="s">
        <v>55</v>
      </c>
      <c r="G54" s="21" t="s">
        <v>106</v>
      </c>
      <c r="H54" s="21" t="s">
        <v>153</v>
      </c>
      <c r="I54" s="26">
        <v>150000</v>
      </c>
      <c r="J54" s="26">
        <v>150000</v>
      </c>
      <c r="K54" s="21" t="s">
        <v>51</v>
      </c>
      <c r="L54" s="21">
        <v>3</v>
      </c>
      <c r="M54" s="21">
        <v>39</v>
      </c>
      <c r="N54" s="21">
        <v>90</v>
      </c>
      <c r="O54" s="26">
        <v>150000</v>
      </c>
      <c r="P54" s="21"/>
      <c r="Q54" s="28">
        <v>46359</v>
      </c>
      <c r="R54" s="21" t="s">
        <v>431</v>
      </c>
      <c r="S54" s="17" t="s">
        <v>536</v>
      </c>
    </row>
    <row r="55" spans="1:19" ht="178.5">
      <c r="A55" s="14" t="s">
        <v>537</v>
      </c>
      <c r="B55" s="14" t="s">
        <v>538</v>
      </c>
      <c r="C55" s="14" t="s">
        <v>484</v>
      </c>
      <c r="D55" s="17" t="s">
        <v>539</v>
      </c>
      <c r="E55" s="14" t="s">
        <v>406</v>
      </c>
      <c r="F55" s="14" t="s">
        <v>122</v>
      </c>
      <c r="G55" s="14" t="s">
        <v>106</v>
      </c>
      <c r="H55" s="14" t="s">
        <v>153</v>
      </c>
      <c r="I55" s="22" t="s">
        <v>542</v>
      </c>
      <c r="J55" s="22" t="s">
        <v>542</v>
      </c>
      <c r="K55" s="14" t="s">
        <v>51</v>
      </c>
      <c r="L55" s="14">
        <v>3</v>
      </c>
      <c r="M55" s="14">
        <v>39</v>
      </c>
      <c r="N55" s="14">
        <v>90</v>
      </c>
      <c r="O55" s="22" t="s">
        <v>542</v>
      </c>
      <c r="P55" s="14"/>
      <c r="Q55" s="25">
        <v>46374</v>
      </c>
      <c r="R55" s="14" t="s">
        <v>543</v>
      </c>
      <c r="S55" s="17" t="s">
        <v>260</v>
      </c>
    </row>
    <row r="56" spans="1:19" ht="140.25">
      <c r="A56" s="21" t="s">
        <v>544</v>
      </c>
      <c r="B56" s="21" t="s">
        <v>545</v>
      </c>
      <c r="C56" s="21" t="s">
        <v>484</v>
      </c>
      <c r="D56" s="24" t="s">
        <v>547</v>
      </c>
      <c r="E56" s="21" t="s">
        <v>549</v>
      </c>
      <c r="F56" s="21" t="s">
        <v>55</v>
      </c>
      <c r="G56" s="21" t="s">
        <v>106</v>
      </c>
      <c r="H56" s="21" t="s">
        <v>133</v>
      </c>
      <c r="I56" s="47">
        <v>2000000</v>
      </c>
      <c r="J56" s="47">
        <v>2000000</v>
      </c>
      <c r="K56" s="21" t="s">
        <v>51</v>
      </c>
      <c r="L56" s="21">
        <v>3</v>
      </c>
      <c r="M56" s="21">
        <v>39</v>
      </c>
      <c r="N56" s="21">
        <v>90</v>
      </c>
      <c r="O56" s="26">
        <v>2000000</v>
      </c>
      <c r="P56" s="21"/>
      <c r="Q56" s="28">
        <v>46041</v>
      </c>
      <c r="R56" s="21" t="s">
        <v>408</v>
      </c>
      <c r="S56" s="17" t="s">
        <v>553</v>
      </c>
    </row>
    <row r="57" spans="1:19" ht="114.75">
      <c r="A57" s="50" t="s">
        <v>554</v>
      </c>
      <c r="B57" s="50" t="s">
        <v>556</v>
      </c>
      <c r="C57" s="50" t="s">
        <v>558</v>
      </c>
      <c r="D57" s="51" t="s">
        <v>561</v>
      </c>
      <c r="E57" s="50" t="s">
        <v>549</v>
      </c>
      <c r="F57" s="50" t="s">
        <v>55</v>
      </c>
      <c r="G57" s="50" t="s">
        <v>106</v>
      </c>
      <c r="H57" s="50" t="s">
        <v>153</v>
      </c>
      <c r="I57" s="52">
        <v>101510.05</v>
      </c>
      <c r="J57" s="52">
        <v>101510.05</v>
      </c>
      <c r="K57" s="50" t="s">
        <v>51</v>
      </c>
      <c r="L57" s="50">
        <v>3</v>
      </c>
      <c r="M57" s="50">
        <v>39</v>
      </c>
      <c r="N57" s="50">
        <v>90</v>
      </c>
      <c r="O57" s="52">
        <v>101510.05</v>
      </c>
      <c r="P57" s="50"/>
      <c r="Q57" s="53">
        <v>46055</v>
      </c>
      <c r="R57" s="50" t="s">
        <v>563</v>
      </c>
      <c r="S57" s="43" t="s">
        <v>564</v>
      </c>
    </row>
    <row r="58" spans="1:19" ht="102">
      <c r="A58" s="14" t="s">
        <v>566</v>
      </c>
      <c r="B58" s="14" t="s">
        <v>556</v>
      </c>
      <c r="C58" s="14" t="s">
        <v>568</v>
      </c>
      <c r="D58" s="17" t="s">
        <v>569</v>
      </c>
      <c r="E58" s="14" t="s">
        <v>549</v>
      </c>
      <c r="F58" s="14" t="s">
        <v>43</v>
      </c>
      <c r="G58" s="14" t="s">
        <v>106</v>
      </c>
      <c r="H58" s="14" t="s">
        <v>491</v>
      </c>
      <c r="I58" s="22">
        <f>1971602.94-109184.38</f>
        <v>1862418.56</v>
      </c>
      <c r="J58" s="22">
        <f>I58</f>
        <v>1862418.56</v>
      </c>
      <c r="K58" s="14" t="s">
        <v>51</v>
      </c>
      <c r="L58" s="14">
        <v>3</v>
      </c>
      <c r="M58" s="14">
        <v>39</v>
      </c>
      <c r="N58" s="14">
        <v>90</v>
      </c>
      <c r="O58" s="22">
        <v>1971602.94</v>
      </c>
      <c r="P58" s="14"/>
      <c r="Q58" s="25">
        <v>46083</v>
      </c>
      <c r="R58" s="54" t="s">
        <v>584</v>
      </c>
      <c r="S58" s="17" t="s">
        <v>586</v>
      </c>
    </row>
    <row r="59" spans="1:19" ht="102">
      <c r="A59" s="14" t="s">
        <v>589</v>
      </c>
      <c r="B59" s="14" t="s">
        <v>590</v>
      </c>
      <c r="C59" s="14" t="s">
        <v>592</v>
      </c>
      <c r="D59" s="17" t="s">
        <v>593</v>
      </c>
      <c r="E59" s="14" t="s">
        <v>549</v>
      </c>
      <c r="F59" s="14" t="s">
        <v>470</v>
      </c>
      <c r="G59" s="14" t="s">
        <v>106</v>
      </c>
      <c r="H59" s="14" t="s">
        <v>386</v>
      </c>
      <c r="I59" s="22">
        <v>559860</v>
      </c>
      <c r="J59" s="22">
        <v>559860</v>
      </c>
      <c r="K59" s="14" t="s">
        <v>51</v>
      </c>
      <c r="L59" s="14">
        <v>3</v>
      </c>
      <c r="M59" s="14">
        <v>39</v>
      </c>
      <c r="N59" s="14">
        <v>90</v>
      </c>
      <c r="O59" s="22">
        <v>559860</v>
      </c>
      <c r="P59" s="14"/>
      <c r="Q59" s="25">
        <v>46090</v>
      </c>
      <c r="R59" s="55" t="s">
        <v>598</v>
      </c>
      <c r="S59" s="56"/>
    </row>
    <row r="60" spans="1:19" ht="89.25">
      <c r="A60" s="14" t="s">
        <v>599</v>
      </c>
      <c r="B60" s="14" t="s">
        <v>603</v>
      </c>
      <c r="C60" s="14" t="s">
        <v>592</v>
      </c>
      <c r="D60" s="17" t="s">
        <v>604</v>
      </c>
      <c r="E60" s="14" t="s">
        <v>549</v>
      </c>
      <c r="F60" s="14" t="s">
        <v>55</v>
      </c>
      <c r="G60" s="14" t="s">
        <v>106</v>
      </c>
      <c r="H60" s="14" t="s">
        <v>153</v>
      </c>
      <c r="I60" s="22">
        <v>2894808.56</v>
      </c>
      <c r="J60" s="22">
        <v>2894808.56</v>
      </c>
      <c r="K60" s="14" t="s">
        <v>51</v>
      </c>
      <c r="L60" s="14">
        <v>3</v>
      </c>
      <c r="M60" s="14">
        <v>39</v>
      </c>
      <c r="N60" s="14">
        <v>90</v>
      </c>
      <c r="O60" s="22">
        <f>1968469.82+926338.74</f>
        <v>2894808.56</v>
      </c>
      <c r="P60" s="14"/>
      <c r="Q60" s="25">
        <v>46090</v>
      </c>
      <c r="R60" s="14" t="s">
        <v>598</v>
      </c>
      <c r="S60" s="17"/>
    </row>
    <row r="61" spans="1:19" ht="140.25">
      <c r="A61" s="21" t="s">
        <v>611</v>
      </c>
      <c r="B61" s="21" t="s">
        <v>612</v>
      </c>
      <c r="C61" s="21" t="s">
        <v>484</v>
      </c>
      <c r="D61" s="24" t="s">
        <v>614</v>
      </c>
      <c r="E61" s="21" t="s">
        <v>549</v>
      </c>
      <c r="F61" s="21" t="s">
        <v>55</v>
      </c>
      <c r="G61" s="21" t="s">
        <v>106</v>
      </c>
      <c r="H61" s="21" t="s">
        <v>133</v>
      </c>
      <c r="I61" s="26">
        <v>228800</v>
      </c>
      <c r="J61" s="26">
        <v>228800</v>
      </c>
      <c r="K61" s="21" t="s">
        <v>51</v>
      </c>
      <c r="L61" s="21">
        <v>3</v>
      </c>
      <c r="M61" s="21">
        <v>39</v>
      </c>
      <c r="N61" s="21">
        <v>90</v>
      </c>
      <c r="O61" s="26">
        <v>228800</v>
      </c>
      <c r="P61" s="21"/>
      <c r="Q61" s="28">
        <v>46094</v>
      </c>
      <c r="R61" s="21" t="s">
        <v>408</v>
      </c>
      <c r="S61" s="17" t="s">
        <v>630</v>
      </c>
    </row>
    <row r="62" spans="1:19" ht="89.25">
      <c r="A62" s="14" t="s">
        <v>631</v>
      </c>
      <c r="B62" s="14" t="s">
        <v>632</v>
      </c>
      <c r="C62" s="14" t="s">
        <v>402</v>
      </c>
      <c r="D62" s="17" t="s">
        <v>633</v>
      </c>
      <c r="E62" s="14" t="s">
        <v>549</v>
      </c>
      <c r="F62" s="14" t="s">
        <v>43</v>
      </c>
      <c r="G62" s="14" t="s">
        <v>106</v>
      </c>
      <c r="H62" s="14" t="s">
        <v>386</v>
      </c>
      <c r="I62" s="22">
        <f t="shared" ref="I62:J62" si="0">46419+117681</f>
        <v>164100</v>
      </c>
      <c r="J62" s="22">
        <f t="shared" si="0"/>
        <v>164100</v>
      </c>
      <c r="K62" s="14" t="s">
        <v>51</v>
      </c>
      <c r="L62" s="14">
        <v>3</v>
      </c>
      <c r="M62" s="14">
        <v>39</v>
      </c>
      <c r="N62" s="14">
        <v>90</v>
      </c>
      <c r="O62" s="22">
        <f>46419+117681</f>
        <v>164100</v>
      </c>
      <c r="P62" s="14"/>
      <c r="Q62" s="25">
        <v>46260</v>
      </c>
      <c r="R62" s="14" t="s">
        <v>408</v>
      </c>
      <c r="S62" s="17"/>
    </row>
    <row r="63" spans="1:19" ht="102">
      <c r="A63" s="14" t="s">
        <v>643</v>
      </c>
      <c r="B63" s="14" t="s">
        <v>644</v>
      </c>
      <c r="C63" s="14" t="s">
        <v>484</v>
      </c>
      <c r="D63" s="17" t="s">
        <v>647</v>
      </c>
      <c r="E63" s="14" t="s">
        <v>549</v>
      </c>
      <c r="F63" s="14" t="s">
        <v>55</v>
      </c>
      <c r="G63" s="14" t="s">
        <v>106</v>
      </c>
      <c r="H63" s="14" t="s">
        <v>133</v>
      </c>
      <c r="I63" s="22">
        <v>70000</v>
      </c>
      <c r="J63" s="22">
        <v>70000</v>
      </c>
      <c r="K63" s="14" t="s">
        <v>51</v>
      </c>
      <c r="L63" s="14">
        <v>3</v>
      </c>
      <c r="M63" s="14">
        <v>39</v>
      </c>
      <c r="N63" s="14">
        <v>90</v>
      </c>
      <c r="O63" s="22">
        <v>3000000</v>
      </c>
      <c r="P63" s="14"/>
      <c r="Q63" s="25">
        <v>46147</v>
      </c>
      <c r="R63" s="14" t="s">
        <v>408</v>
      </c>
      <c r="S63" s="17"/>
    </row>
    <row r="64" spans="1:19" ht="89.25">
      <c r="A64" s="21" t="s">
        <v>653</v>
      </c>
      <c r="B64" s="21" t="s">
        <v>654</v>
      </c>
      <c r="C64" s="21" t="s">
        <v>464</v>
      </c>
      <c r="D64" s="24" t="s">
        <v>657</v>
      </c>
      <c r="E64" s="21" t="s">
        <v>549</v>
      </c>
      <c r="F64" s="21" t="s">
        <v>55</v>
      </c>
      <c r="G64" s="21" t="s">
        <v>106</v>
      </c>
      <c r="H64" s="21" t="s">
        <v>133</v>
      </c>
      <c r="I64" s="26">
        <v>500000</v>
      </c>
      <c r="J64" s="26">
        <v>500000</v>
      </c>
      <c r="K64" s="21" t="s">
        <v>51</v>
      </c>
      <c r="L64" s="21">
        <v>3</v>
      </c>
      <c r="M64" s="21">
        <v>39</v>
      </c>
      <c r="N64" s="21">
        <v>90</v>
      </c>
      <c r="O64" s="26">
        <v>500000</v>
      </c>
      <c r="P64" s="21"/>
      <c r="Q64" s="28">
        <v>46171</v>
      </c>
      <c r="R64" s="21" t="s">
        <v>659</v>
      </c>
      <c r="S64" s="17" t="s">
        <v>662</v>
      </c>
    </row>
    <row r="65" spans="1:19" ht="63.75">
      <c r="A65" s="40" t="s">
        <v>664</v>
      </c>
      <c r="B65" s="14" t="s">
        <v>667</v>
      </c>
      <c r="C65" s="14" t="s">
        <v>464</v>
      </c>
      <c r="D65" s="17" t="s">
        <v>671</v>
      </c>
      <c r="E65" s="14" t="s">
        <v>549</v>
      </c>
      <c r="F65" s="14" t="s">
        <v>43</v>
      </c>
      <c r="G65" s="14" t="s">
        <v>106</v>
      </c>
      <c r="H65" s="14" t="s">
        <v>491</v>
      </c>
      <c r="I65" s="22">
        <v>20000</v>
      </c>
      <c r="J65" s="22">
        <v>20000</v>
      </c>
      <c r="K65" s="14" t="s">
        <v>51</v>
      </c>
      <c r="L65" s="14">
        <v>3</v>
      </c>
      <c r="M65" s="14">
        <v>39</v>
      </c>
      <c r="N65" s="14">
        <v>90</v>
      </c>
      <c r="O65" s="22">
        <v>20000</v>
      </c>
      <c r="P65" s="14"/>
      <c r="Q65" s="25">
        <v>46352</v>
      </c>
      <c r="R65" s="14" t="s">
        <v>659</v>
      </c>
      <c r="S65" s="17" t="s">
        <v>676</v>
      </c>
    </row>
    <row r="66" spans="1:19" ht="102">
      <c r="A66" s="14" t="s">
        <v>678</v>
      </c>
      <c r="B66" s="14" t="s">
        <v>679</v>
      </c>
      <c r="C66" s="14" t="s">
        <v>402</v>
      </c>
      <c r="D66" s="17" t="s">
        <v>681</v>
      </c>
      <c r="E66" s="14" t="s">
        <v>549</v>
      </c>
      <c r="F66" s="14" t="s">
        <v>43</v>
      </c>
      <c r="G66" s="14" t="s">
        <v>106</v>
      </c>
      <c r="H66" s="14" t="s">
        <v>386</v>
      </c>
      <c r="I66" s="22">
        <f>128415.62+109184.38</f>
        <v>237600</v>
      </c>
      <c r="J66" s="22">
        <f>I66</f>
        <v>237600</v>
      </c>
      <c r="K66" s="14" t="s">
        <v>51</v>
      </c>
      <c r="L66" s="14">
        <v>3</v>
      </c>
      <c r="M66" s="14">
        <v>39</v>
      </c>
      <c r="N66" s="14">
        <v>90</v>
      </c>
      <c r="O66" s="22">
        <v>237600</v>
      </c>
      <c r="P66" s="14"/>
      <c r="Q66" s="25">
        <v>46106</v>
      </c>
      <c r="R66" s="54" t="s">
        <v>584</v>
      </c>
      <c r="S66" s="17" t="s">
        <v>695</v>
      </c>
    </row>
    <row r="67" spans="1:19" ht="127.5">
      <c r="A67" s="21" t="s">
        <v>696</v>
      </c>
      <c r="B67" s="21" t="s">
        <v>699</v>
      </c>
      <c r="C67" s="21" t="s">
        <v>484</v>
      </c>
      <c r="D67" s="24" t="s">
        <v>701</v>
      </c>
      <c r="E67" s="21" t="s">
        <v>549</v>
      </c>
      <c r="F67" s="21" t="s">
        <v>55</v>
      </c>
      <c r="G67" s="21" t="s">
        <v>106</v>
      </c>
      <c r="H67" s="21" t="s">
        <v>153</v>
      </c>
      <c r="I67" s="26">
        <v>150060</v>
      </c>
      <c r="J67" s="26">
        <v>150060</v>
      </c>
      <c r="K67" s="21" t="s">
        <v>51</v>
      </c>
      <c r="L67" s="21">
        <v>3</v>
      </c>
      <c r="M67" s="21">
        <v>39</v>
      </c>
      <c r="N67" s="21">
        <v>90</v>
      </c>
      <c r="O67" s="26">
        <v>150060</v>
      </c>
      <c r="P67" s="21"/>
      <c r="Q67" s="28">
        <v>46247</v>
      </c>
      <c r="R67" s="21" t="s">
        <v>408</v>
      </c>
      <c r="S67" s="17" t="s">
        <v>708</v>
      </c>
    </row>
    <row r="68" spans="1:19" ht="76.5">
      <c r="A68" s="21" t="s">
        <v>709</v>
      </c>
      <c r="B68" s="21" t="s">
        <v>710</v>
      </c>
      <c r="C68" s="21" t="s">
        <v>484</v>
      </c>
      <c r="D68" s="24" t="s">
        <v>711</v>
      </c>
      <c r="E68" s="21" t="s">
        <v>549</v>
      </c>
      <c r="F68" s="21" t="s">
        <v>55</v>
      </c>
      <c r="G68" s="21" t="s">
        <v>106</v>
      </c>
      <c r="H68" s="21" t="s">
        <v>153</v>
      </c>
      <c r="I68" s="26">
        <v>2448436.5699999998</v>
      </c>
      <c r="J68" s="26">
        <v>2448436.5699999998</v>
      </c>
      <c r="K68" s="21" t="s">
        <v>51</v>
      </c>
      <c r="L68" s="21">
        <v>3</v>
      </c>
      <c r="M68" s="21">
        <v>39</v>
      </c>
      <c r="N68" s="21">
        <v>90</v>
      </c>
      <c r="O68" s="26">
        <v>2448436.5699999998</v>
      </c>
      <c r="P68" s="21"/>
      <c r="Q68" s="28">
        <v>46253</v>
      </c>
      <c r="R68" s="21" t="s">
        <v>408</v>
      </c>
      <c r="S68" s="17" t="s">
        <v>722</v>
      </c>
    </row>
    <row r="69" spans="1:19" ht="114.75">
      <c r="A69" s="40" t="s">
        <v>724</v>
      </c>
      <c r="B69" s="40" t="s">
        <v>726</v>
      </c>
      <c r="C69" s="40" t="s">
        <v>34</v>
      </c>
      <c r="D69" s="43" t="s">
        <v>729</v>
      </c>
      <c r="E69" s="40" t="s">
        <v>220</v>
      </c>
      <c r="F69" s="40" t="s">
        <v>55</v>
      </c>
      <c r="G69" s="40" t="s">
        <v>106</v>
      </c>
      <c r="H69" s="40" t="s">
        <v>133</v>
      </c>
      <c r="I69" s="44">
        <v>87750</v>
      </c>
      <c r="J69" s="44">
        <v>87750</v>
      </c>
      <c r="K69" s="40" t="s">
        <v>51</v>
      </c>
      <c r="L69" s="40">
        <v>3</v>
      </c>
      <c r="M69" s="40">
        <v>30</v>
      </c>
      <c r="N69" s="40">
        <v>90</v>
      </c>
      <c r="O69" s="44">
        <v>87750</v>
      </c>
      <c r="P69" s="40"/>
      <c r="Q69" s="45">
        <v>46081</v>
      </c>
      <c r="R69" s="40" t="s">
        <v>62</v>
      </c>
      <c r="S69" s="43" t="s">
        <v>731</v>
      </c>
    </row>
    <row r="70" spans="1:19" ht="89.25">
      <c r="A70" s="14" t="s">
        <v>734</v>
      </c>
      <c r="B70" s="14" t="s">
        <v>736</v>
      </c>
      <c r="C70" s="14" t="s">
        <v>130</v>
      </c>
      <c r="D70" s="17" t="s">
        <v>738</v>
      </c>
      <c r="E70" s="14" t="s">
        <v>220</v>
      </c>
      <c r="F70" s="14" t="s">
        <v>55</v>
      </c>
      <c r="G70" s="14" t="s">
        <v>106</v>
      </c>
      <c r="H70" s="14" t="s">
        <v>491</v>
      </c>
      <c r="I70" s="22">
        <v>20435000</v>
      </c>
      <c r="J70" s="22">
        <v>5509949.6399999997</v>
      </c>
      <c r="K70" s="14" t="s">
        <v>51</v>
      </c>
      <c r="L70" s="14">
        <v>3</v>
      </c>
      <c r="M70" s="14">
        <v>30</v>
      </c>
      <c r="N70" s="14">
        <v>90</v>
      </c>
      <c r="O70" s="22">
        <v>0</v>
      </c>
      <c r="P70" s="22">
        <v>5509949.6399999997</v>
      </c>
      <c r="Q70" s="25">
        <v>46209</v>
      </c>
      <c r="R70" s="14" t="s">
        <v>228</v>
      </c>
      <c r="S70" s="17"/>
    </row>
    <row r="71" spans="1:19" ht="76.5">
      <c r="A71" s="14" t="s">
        <v>745</v>
      </c>
      <c r="B71" s="14" t="s">
        <v>746</v>
      </c>
      <c r="C71" s="14" t="s">
        <v>747</v>
      </c>
      <c r="D71" s="17" t="s">
        <v>748</v>
      </c>
      <c r="E71" s="14" t="s">
        <v>236</v>
      </c>
      <c r="F71" s="14" t="s">
        <v>43</v>
      </c>
      <c r="G71" s="14" t="s">
        <v>106</v>
      </c>
      <c r="H71" s="14" t="s">
        <v>752</v>
      </c>
      <c r="I71" s="22">
        <f t="shared" ref="I71:J71" si="1">11457892-5457892</f>
        <v>6000000</v>
      </c>
      <c r="J71" s="22">
        <f t="shared" si="1"/>
        <v>6000000</v>
      </c>
      <c r="K71" s="14" t="s">
        <v>56</v>
      </c>
      <c r="L71" s="14">
        <v>5</v>
      </c>
      <c r="M71" s="14">
        <v>61</v>
      </c>
      <c r="N71" s="14">
        <v>90</v>
      </c>
      <c r="O71" s="22">
        <f>11457892-5457892</f>
        <v>6000000</v>
      </c>
      <c r="P71" s="14"/>
      <c r="Q71" s="25">
        <v>46055</v>
      </c>
      <c r="R71" s="14" t="s">
        <v>761</v>
      </c>
      <c r="S71" s="17"/>
    </row>
    <row r="72" spans="1:19" ht="76.5">
      <c r="A72" s="14" t="s">
        <v>762</v>
      </c>
      <c r="B72" s="14" t="s">
        <v>765</v>
      </c>
      <c r="C72" s="14" t="s">
        <v>34</v>
      </c>
      <c r="D72" s="17" t="s">
        <v>767</v>
      </c>
      <c r="E72" s="14" t="s">
        <v>236</v>
      </c>
      <c r="F72" s="14" t="s">
        <v>43</v>
      </c>
      <c r="G72" s="14" t="s">
        <v>106</v>
      </c>
      <c r="H72" s="14" t="s">
        <v>752</v>
      </c>
      <c r="I72" s="22">
        <f t="shared" ref="I72:J72" si="2">35000000-23000000</f>
        <v>12000000</v>
      </c>
      <c r="J72" s="22">
        <f t="shared" si="2"/>
        <v>12000000</v>
      </c>
      <c r="K72" s="14" t="s">
        <v>56</v>
      </c>
      <c r="L72" s="14">
        <v>4</v>
      </c>
      <c r="M72" s="14">
        <v>61</v>
      </c>
      <c r="N72" s="14">
        <v>90</v>
      </c>
      <c r="O72" s="22">
        <f>35000000-23000000</f>
        <v>12000000</v>
      </c>
      <c r="P72" s="14"/>
      <c r="Q72" s="25">
        <v>46233</v>
      </c>
      <c r="R72" s="14" t="s">
        <v>180</v>
      </c>
      <c r="S72" s="17"/>
    </row>
    <row r="73" spans="1:19" ht="76.5">
      <c r="A73" s="14" t="s">
        <v>777</v>
      </c>
      <c r="B73" s="14" t="s">
        <v>778</v>
      </c>
      <c r="C73" s="14" t="s">
        <v>34</v>
      </c>
      <c r="D73" s="17" t="s">
        <v>779</v>
      </c>
      <c r="E73" s="14" t="s">
        <v>236</v>
      </c>
      <c r="F73" s="14" t="s">
        <v>43</v>
      </c>
      <c r="G73" s="14" t="s">
        <v>106</v>
      </c>
      <c r="H73" s="14" t="s">
        <v>752</v>
      </c>
      <c r="I73" s="22">
        <f t="shared" ref="I73:J73" si="3">21000000-11000000</f>
        <v>10000000</v>
      </c>
      <c r="J73" s="22">
        <f t="shared" si="3"/>
        <v>10000000</v>
      </c>
      <c r="K73" s="14" t="s">
        <v>56</v>
      </c>
      <c r="L73" s="14">
        <v>4</v>
      </c>
      <c r="M73" s="14">
        <v>61</v>
      </c>
      <c r="N73" s="14">
        <v>90</v>
      </c>
      <c r="O73" s="22">
        <f>21000000-11000000</f>
        <v>10000000</v>
      </c>
      <c r="P73" s="14"/>
      <c r="Q73" s="25">
        <v>46233</v>
      </c>
      <c r="R73" s="14" t="s">
        <v>180</v>
      </c>
      <c r="S73" s="17"/>
    </row>
    <row r="74" spans="1:19" ht="76.5">
      <c r="A74" s="14" t="s">
        <v>789</v>
      </c>
      <c r="B74" s="14" t="s">
        <v>790</v>
      </c>
      <c r="C74" s="14" t="s">
        <v>34</v>
      </c>
      <c r="D74" s="14" t="s">
        <v>791</v>
      </c>
      <c r="E74" s="14" t="s">
        <v>236</v>
      </c>
      <c r="F74" s="14" t="s">
        <v>43</v>
      </c>
      <c r="G74" s="14" t="s">
        <v>106</v>
      </c>
      <c r="H74" s="14" t="s">
        <v>752</v>
      </c>
      <c r="I74" s="22">
        <f t="shared" ref="I74:J74" si="4">12000000</f>
        <v>12000000</v>
      </c>
      <c r="J74" s="22">
        <f t="shared" si="4"/>
        <v>12000000</v>
      </c>
      <c r="K74" s="14" t="s">
        <v>56</v>
      </c>
      <c r="L74" s="14">
        <v>4</v>
      </c>
      <c r="M74" s="14">
        <v>61</v>
      </c>
      <c r="N74" s="14">
        <v>90</v>
      </c>
      <c r="O74" s="22">
        <f>12000000</f>
        <v>12000000</v>
      </c>
      <c r="P74" s="14"/>
      <c r="Q74" s="25">
        <v>46233</v>
      </c>
      <c r="R74" s="14" t="s">
        <v>797</v>
      </c>
      <c r="S74" s="17"/>
    </row>
    <row r="75" spans="1:19" ht="153">
      <c r="A75" s="14" t="s">
        <v>798</v>
      </c>
      <c r="B75" s="14" t="s">
        <v>799</v>
      </c>
      <c r="C75" s="14" t="s">
        <v>34</v>
      </c>
      <c r="D75" s="14" t="s">
        <v>803</v>
      </c>
      <c r="E75" s="14" t="s">
        <v>236</v>
      </c>
      <c r="F75" s="14" t="s">
        <v>43</v>
      </c>
      <c r="G75" s="14" t="s">
        <v>106</v>
      </c>
      <c r="H75" s="14" t="s">
        <v>133</v>
      </c>
      <c r="I75" s="22">
        <v>17500000</v>
      </c>
      <c r="J75" s="22">
        <v>17500000</v>
      </c>
      <c r="K75" s="14" t="s">
        <v>56</v>
      </c>
      <c r="L75" s="14">
        <v>4</v>
      </c>
      <c r="M75" s="14">
        <v>61</v>
      </c>
      <c r="N75" s="14">
        <v>90</v>
      </c>
      <c r="O75" s="22">
        <v>17500000</v>
      </c>
      <c r="P75" s="14"/>
      <c r="Q75" s="25">
        <v>46142</v>
      </c>
      <c r="R75" s="14" t="s">
        <v>806</v>
      </c>
      <c r="S75" s="17" t="s">
        <v>808</v>
      </c>
    </row>
    <row r="76" spans="1:19" ht="153">
      <c r="A76" s="14" t="s">
        <v>278</v>
      </c>
      <c r="B76" s="14" t="s">
        <v>810</v>
      </c>
      <c r="C76" s="14" t="s">
        <v>40</v>
      </c>
      <c r="D76" s="14" t="s">
        <v>279</v>
      </c>
      <c r="E76" s="14" t="s">
        <v>236</v>
      </c>
      <c r="F76" s="14" t="s">
        <v>55</v>
      </c>
      <c r="G76" s="14" t="s">
        <v>106</v>
      </c>
      <c r="H76" s="14" t="s">
        <v>153</v>
      </c>
      <c r="I76" s="22">
        <v>2214691.54</v>
      </c>
      <c r="J76" s="22">
        <v>2214691.54</v>
      </c>
      <c r="K76" s="14" t="s">
        <v>56</v>
      </c>
      <c r="L76" s="14">
        <v>4</v>
      </c>
      <c r="M76" s="14">
        <v>61</v>
      </c>
      <c r="N76" s="14">
        <v>90</v>
      </c>
      <c r="O76" s="22">
        <v>2214691.54</v>
      </c>
      <c r="P76" s="14"/>
      <c r="Q76" s="25">
        <v>46325</v>
      </c>
      <c r="R76" s="14" t="s">
        <v>806</v>
      </c>
      <c r="S76" s="17" t="s">
        <v>284</v>
      </c>
    </row>
    <row r="77" spans="1:19" ht="153">
      <c r="A77" s="14" t="s">
        <v>817</v>
      </c>
      <c r="B77" s="14" t="s">
        <v>819</v>
      </c>
      <c r="C77" s="14" t="s">
        <v>40</v>
      </c>
      <c r="D77" s="17" t="s">
        <v>820</v>
      </c>
      <c r="E77" s="14" t="s">
        <v>236</v>
      </c>
      <c r="F77" s="14" t="s">
        <v>55</v>
      </c>
      <c r="G77" s="14" t="s">
        <v>106</v>
      </c>
      <c r="H77" s="14" t="s">
        <v>752</v>
      </c>
      <c r="I77" s="22">
        <v>1813360</v>
      </c>
      <c r="J77" s="22">
        <v>1813360</v>
      </c>
      <c r="K77" s="14" t="s">
        <v>56</v>
      </c>
      <c r="L77" s="14">
        <v>4</v>
      </c>
      <c r="M77" s="14">
        <v>61</v>
      </c>
      <c r="N77" s="14">
        <v>90</v>
      </c>
      <c r="O77" s="22">
        <f>906680+906680</f>
        <v>1813360</v>
      </c>
      <c r="P77" s="14"/>
      <c r="Q77" s="25">
        <v>46366</v>
      </c>
      <c r="R77" s="14" t="s">
        <v>806</v>
      </c>
      <c r="S77" s="17"/>
    </row>
    <row r="78" spans="1:19" ht="229.5">
      <c r="A78" s="14" t="s">
        <v>247</v>
      </c>
      <c r="B78" s="14" t="s">
        <v>823</v>
      </c>
      <c r="C78" s="14" t="s">
        <v>40</v>
      </c>
      <c r="D78" s="17" t="s">
        <v>825</v>
      </c>
      <c r="E78" s="14" t="s">
        <v>236</v>
      </c>
      <c r="F78" s="14" t="s">
        <v>43</v>
      </c>
      <c r="G78" s="14" t="s">
        <v>106</v>
      </c>
      <c r="H78" s="14" t="s">
        <v>491</v>
      </c>
      <c r="I78" s="22">
        <v>13594630</v>
      </c>
      <c r="J78" s="22">
        <v>13594630</v>
      </c>
      <c r="K78" s="14" t="s">
        <v>56</v>
      </c>
      <c r="L78" s="14">
        <v>4</v>
      </c>
      <c r="M78" s="14">
        <v>61</v>
      </c>
      <c r="N78" s="14">
        <v>90</v>
      </c>
      <c r="O78" s="22">
        <v>13594630</v>
      </c>
      <c r="P78" s="14"/>
      <c r="Q78" s="25">
        <v>46371</v>
      </c>
      <c r="R78" s="14" t="s">
        <v>272</v>
      </c>
      <c r="S78" s="17" t="s">
        <v>831</v>
      </c>
    </row>
    <row r="79" spans="1:19" ht="140.25">
      <c r="A79" s="14" t="s">
        <v>832</v>
      </c>
      <c r="B79" s="14" t="s">
        <v>833</v>
      </c>
      <c r="C79" s="14" t="s">
        <v>34</v>
      </c>
      <c r="D79" s="17" t="s">
        <v>838</v>
      </c>
      <c r="E79" s="14" t="s">
        <v>42</v>
      </c>
      <c r="F79" s="14" t="s">
        <v>841</v>
      </c>
      <c r="G79" s="14" t="s">
        <v>106</v>
      </c>
      <c r="H79" s="14" t="s">
        <v>386</v>
      </c>
      <c r="I79" s="22">
        <v>428083.08</v>
      </c>
      <c r="J79" s="22">
        <v>399064.8</v>
      </c>
      <c r="K79" s="14" t="s">
        <v>51</v>
      </c>
      <c r="L79" s="14">
        <v>3</v>
      </c>
      <c r="M79" s="14">
        <v>30</v>
      </c>
      <c r="N79" s="14">
        <v>90</v>
      </c>
      <c r="O79" s="22">
        <v>399064.8</v>
      </c>
      <c r="P79" s="14"/>
      <c r="Q79" s="25">
        <v>46052</v>
      </c>
      <c r="R79" s="14" t="s">
        <v>844</v>
      </c>
      <c r="S79" s="17" t="s">
        <v>845</v>
      </c>
    </row>
    <row r="80" spans="1:19" ht="76.5">
      <c r="A80" s="14" t="s">
        <v>846</v>
      </c>
      <c r="B80" s="14" t="s">
        <v>847</v>
      </c>
      <c r="C80" s="14" t="s">
        <v>34</v>
      </c>
      <c r="D80" s="17" t="s">
        <v>848</v>
      </c>
      <c r="E80" s="14" t="s">
        <v>42</v>
      </c>
      <c r="F80" s="14" t="s">
        <v>43</v>
      </c>
      <c r="G80" s="14" t="s">
        <v>106</v>
      </c>
      <c r="H80" s="14" t="s">
        <v>752</v>
      </c>
      <c r="I80" s="22">
        <v>480000</v>
      </c>
      <c r="J80" s="22">
        <v>480000</v>
      </c>
      <c r="K80" s="14" t="s">
        <v>51</v>
      </c>
      <c r="L80" s="14">
        <v>3</v>
      </c>
      <c r="M80" s="14">
        <v>30</v>
      </c>
      <c r="N80" s="14">
        <v>90</v>
      </c>
      <c r="O80" s="22">
        <v>480000</v>
      </c>
      <c r="P80" s="14"/>
      <c r="Q80" s="25">
        <v>46233</v>
      </c>
      <c r="R80" s="14" t="s">
        <v>58</v>
      </c>
      <c r="S80" s="17" t="s">
        <v>854</v>
      </c>
    </row>
    <row r="81" spans="1:19" ht="63.75">
      <c r="A81" s="14" t="s">
        <v>855</v>
      </c>
      <c r="B81" s="14" t="s">
        <v>857</v>
      </c>
      <c r="C81" s="14" t="s">
        <v>34</v>
      </c>
      <c r="D81" s="17" t="s">
        <v>861</v>
      </c>
      <c r="E81" s="14" t="s">
        <v>863</v>
      </c>
      <c r="F81" s="14" t="s">
        <v>55</v>
      </c>
      <c r="G81" s="14" t="s">
        <v>106</v>
      </c>
      <c r="H81" s="14" t="s">
        <v>153</v>
      </c>
      <c r="I81" s="22">
        <v>110000</v>
      </c>
      <c r="J81" s="22">
        <v>110000</v>
      </c>
      <c r="K81" s="14" t="s">
        <v>51</v>
      </c>
      <c r="L81" s="14">
        <v>3</v>
      </c>
      <c r="M81" s="14">
        <v>30</v>
      </c>
      <c r="N81" s="14">
        <v>90</v>
      </c>
      <c r="O81" s="22">
        <v>110000</v>
      </c>
      <c r="P81" s="14"/>
      <c r="Q81" s="25">
        <v>46174</v>
      </c>
      <c r="R81" s="14" t="s">
        <v>58</v>
      </c>
      <c r="S81" s="17"/>
    </row>
    <row r="82" spans="1:19" ht="127.5">
      <c r="A82" s="40" t="s">
        <v>866</v>
      </c>
      <c r="B82" s="40" t="s">
        <v>868</v>
      </c>
      <c r="C82" s="40" t="s">
        <v>34</v>
      </c>
      <c r="D82" s="41" t="s">
        <v>871</v>
      </c>
      <c r="E82" s="40" t="s">
        <v>863</v>
      </c>
      <c r="F82" s="40" t="s">
        <v>122</v>
      </c>
      <c r="G82" s="40" t="s">
        <v>106</v>
      </c>
      <c r="H82" s="40" t="s">
        <v>872</v>
      </c>
      <c r="I82" s="22">
        <v>66685</v>
      </c>
      <c r="J82" s="22">
        <v>66685</v>
      </c>
      <c r="K82" s="40" t="s">
        <v>51</v>
      </c>
      <c r="L82" s="40">
        <v>3</v>
      </c>
      <c r="M82" s="40">
        <v>30</v>
      </c>
      <c r="N82" s="40">
        <v>90</v>
      </c>
      <c r="O82" s="22">
        <v>66685</v>
      </c>
      <c r="P82" s="49"/>
      <c r="Q82" s="45">
        <v>46264</v>
      </c>
      <c r="R82" s="67" t="s">
        <v>873</v>
      </c>
      <c r="S82" s="17" t="s">
        <v>878</v>
      </c>
    </row>
    <row r="83" spans="1:19" ht="38.25">
      <c r="A83" s="14" t="s">
        <v>879</v>
      </c>
      <c r="B83" s="14" t="s">
        <v>880</v>
      </c>
      <c r="C83" s="14" t="s">
        <v>484</v>
      </c>
      <c r="D83" s="17" t="s">
        <v>881</v>
      </c>
      <c r="E83" s="14" t="s">
        <v>882</v>
      </c>
      <c r="F83" s="14" t="s">
        <v>55</v>
      </c>
      <c r="G83" s="14" t="s">
        <v>106</v>
      </c>
      <c r="H83" s="14" t="s">
        <v>153</v>
      </c>
      <c r="I83" s="22">
        <v>79912.5</v>
      </c>
      <c r="J83" s="22">
        <v>79912.5</v>
      </c>
      <c r="K83" s="14" t="s">
        <v>51</v>
      </c>
      <c r="L83" s="14">
        <v>3</v>
      </c>
      <c r="M83" s="14">
        <v>39</v>
      </c>
      <c r="N83" s="14">
        <v>90</v>
      </c>
      <c r="O83" s="22">
        <v>79912.5</v>
      </c>
      <c r="P83" s="14"/>
      <c r="Q83" s="25">
        <v>46083</v>
      </c>
      <c r="R83" s="14" t="s">
        <v>431</v>
      </c>
      <c r="S83" s="17"/>
    </row>
    <row r="84" spans="1:19" ht="178.5">
      <c r="A84" s="14" t="s">
        <v>888</v>
      </c>
      <c r="B84" s="14" t="s">
        <v>889</v>
      </c>
      <c r="C84" s="14" t="s">
        <v>340</v>
      </c>
      <c r="D84" s="17" t="s">
        <v>890</v>
      </c>
      <c r="E84" s="14" t="s">
        <v>882</v>
      </c>
      <c r="F84" s="14" t="s">
        <v>43</v>
      </c>
      <c r="G84" s="14" t="s">
        <v>106</v>
      </c>
      <c r="H84" s="14" t="s">
        <v>386</v>
      </c>
      <c r="I84" s="22">
        <v>31799.1</v>
      </c>
      <c r="J84" s="22">
        <v>31799.1</v>
      </c>
      <c r="K84" s="14" t="s">
        <v>51</v>
      </c>
      <c r="L84" s="14">
        <v>3</v>
      </c>
      <c r="M84" s="14" t="s">
        <v>896</v>
      </c>
      <c r="N84" s="14">
        <v>90</v>
      </c>
      <c r="O84" s="22">
        <v>31799.1</v>
      </c>
      <c r="P84" s="14"/>
      <c r="Q84" s="25">
        <v>46314</v>
      </c>
      <c r="R84" s="14" t="s">
        <v>901</v>
      </c>
      <c r="S84" s="17" t="s">
        <v>902</v>
      </c>
    </row>
    <row r="85" spans="1:19" ht="76.5">
      <c r="A85" s="14" t="s">
        <v>903</v>
      </c>
      <c r="B85" s="14" t="s">
        <v>904</v>
      </c>
      <c r="C85" s="14" t="s">
        <v>396</v>
      </c>
      <c r="D85" s="17" t="s">
        <v>908</v>
      </c>
      <c r="E85" s="14" t="s">
        <v>882</v>
      </c>
      <c r="F85" s="14" t="s">
        <v>55</v>
      </c>
      <c r="G85" s="14" t="s">
        <v>106</v>
      </c>
      <c r="H85" s="14" t="s">
        <v>133</v>
      </c>
      <c r="I85" s="22">
        <v>147450.07</v>
      </c>
      <c r="J85" s="22">
        <v>147450.07</v>
      </c>
      <c r="K85" s="14" t="s">
        <v>51</v>
      </c>
      <c r="L85" s="14">
        <v>3</v>
      </c>
      <c r="M85" s="14">
        <v>30</v>
      </c>
      <c r="N85" s="14">
        <v>90</v>
      </c>
      <c r="O85" s="22">
        <v>147450.07</v>
      </c>
      <c r="P85" s="14"/>
      <c r="Q85" s="25">
        <v>46223</v>
      </c>
      <c r="R85" s="14" t="s">
        <v>910</v>
      </c>
      <c r="S85" s="17" t="s">
        <v>911</v>
      </c>
    </row>
    <row r="86" spans="1:19" ht="89.25">
      <c r="A86" s="14" t="s">
        <v>913</v>
      </c>
      <c r="B86" s="14" t="s">
        <v>916</v>
      </c>
      <c r="C86" s="14" t="s">
        <v>514</v>
      </c>
      <c r="D86" s="17" t="s">
        <v>919</v>
      </c>
      <c r="E86" s="14" t="s">
        <v>882</v>
      </c>
      <c r="F86" s="14" t="s">
        <v>55</v>
      </c>
      <c r="G86" s="14" t="s">
        <v>106</v>
      </c>
      <c r="H86" s="14" t="s">
        <v>153</v>
      </c>
      <c r="I86" s="22">
        <v>45000</v>
      </c>
      <c r="J86" s="22">
        <v>45000</v>
      </c>
      <c r="K86" s="14" t="s">
        <v>51</v>
      </c>
      <c r="L86" s="14">
        <v>3</v>
      </c>
      <c r="M86" s="14">
        <v>39</v>
      </c>
      <c r="N86" s="14">
        <v>90</v>
      </c>
      <c r="O86" s="22">
        <v>45000</v>
      </c>
      <c r="P86" s="14"/>
      <c r="Q86" s="25">
        <v>46337</v>
      </c>
      <c r="R86" s="14" t="s">
        <v>431</v>
      </c>
      <c r="S86" s="17"/>
    </row>
    <row r="87" spans="1:19" ht="76.5">
      <c r="A87" s="14" t="s">
        <v>924</v>
      </c>
      <c r="B87" s="14" t="s">
        <v>925</v>
      </c>
      <c r="C87" s="14" t="s">
        <v>484</v>
      </c>
      <c r="D87" s="17" t="s">
        <v>927</v>
      </c>
      <c r="E87" s="14" t="s">
        <v>882</v>
      </c>
      <c r="F87" s="14" t="s">
        <v>43</v>
      </c>
      <c r="G87" s="14" t="s">
        <v>106</v>
      </c>
      <c r="H87" s="14" t="s">
        <v>491</v>
      </c>
      <c r="I87" s="22">
        <v>6938.19</v>
      </c>
      <c r="J87" s="22">
        <v>6938.19</v>
      </c>
      <c r="K87" s="14" t="s">
        <v>51</v>
      </c>
      <c r="L87" s="14">
        <v>3</v>
      </c>
      <c r="M87" s="14">
        <v>31</v>
      </c>
      <c r="N87" s="14" t="s">
        <v>928</v>
      </c>
      <c r="O87" s="22">
        <v>6938.19</v>
      </c>
      <c r="P87" s="14"/>
      <c r="Q87" s="25">
        <v>46345</v>
      </c>
      <c r="R87" s="14" t="s">
        <v>431</v>
      </c>
      <c r="S87" s="17"/>
    </row>
    <row r="88" spans="1:19" ht="140.25">
      <c r="A88" s="14" t="s">
        <v>929</v>
      </c>
      <c r="B88" s="14" t="s">
        <v>930</v>
      </c>
      <c r="C88" s="14" t="s">
        <v>396</v>
      </c>
      <c r="D88" s="17" t="s">
        <v>933</v>
      </c>
      <c r="E88" s="14" t="s">
        <v>882</v>
      </c>
      <c r="F88" s="14" t="s">
        <v>55</v>
      </c>
      <c r="G88" s="14" t="s">
        <v>106</v>
      </c>
      <c r="H88" s="14" t="s">
        <v>133</v>
      </c>
      <c r="I88" s="22">
        <v>236828.84</v>
      </c>
      <c r="J88" s="22">
        <v>236828.84</v>
      </c>
      <c r="K88" s="14" t="s">
        <v>51</v>
      </c>
      <c r="L88" s="14">
        <v>3</v>
      </c>
      <c r="M88" s="14">
        <v>31</v>
      </c>
      <c r="N88" s="14">
        <v>90</v>
      </c>
      <c r="O88" s="22">
        <v>236828.84</v>
      </c>
      <c r="P88" s="14"/>
      <c r="Q88" s="25">
        <v>46223</v>
      </c>
      <c r="R88" s="14" t="s">
        <v>910</v>
      </c>
      <c r="S88" s="17" t="s">
        <v>939</v>
      </c>
    </row>
    <row r="89" spans="1:19" ht="76.5">
      <c r="A89" s="14" t="s">
        <v>940</v>
      </c>
      <c r="B89" s="14" t="s">
        <v>942</v>
      </c>
      <c r="C89" s="14" t="s">
        <v>34</v>
      </c>
      <c r="D89" s="17" t="s">
        <v>944</v>
      </c>
      <c r="E89" s="14" t="s">
        <v>87</v>
      </c>
      <c r="F89" s="14" t="s">
        <v>55</v>
      </c>
      <c r="G89" s="14" t="s">
        <v>106</v>
      </c>
      <c r="H89" s="14" t="s">
        <v>133</v>
      </c>
      <c r="I89" s="22">
        <v>599900</v>
      </c>
      <c r="J89" s="22">
        <v>599900</v>
      </c>
      <c r="K89" s="14" t="s">
        <v>51</v>
      </c>
      <c r="L89" s="14">
        <v>4</v>
      </c>
      <c r="M89" s="14">
        <v>30</v>
      </c>
      <c r="N89" s="14">
        <v>90</v>
      </c>
      <c r="O89" s="22">
        <v>599900</v>
      </c>
      <c r="P89" s="14"/>
      <c r="Q89" s="25">
        <v>46023</v>
      </c>
      <c r="R89" s="14" t="s">
        <v>62</v>
      </c>
      <c r="S89" s="17"/>
    </row>
    <row r="90" spans="1:19" ht="38.25">
      <c r="A90" s="14" t="s">
        <v>949</v>
      </c>
      <c r="B90" s="14" t="s">
        <v>951</v>
      </c>
      <c r="C90" s="14" t="s">
        <v>34</v>
      </c>
      <c r="D90" s="17" t="s">
        <v>952</v>
      </c>
      <c r="E90" s="14" t="s">
        <v>87</v>
      </c>
      <c r="F90" s="14" t="s">
        <v>43</v>
      </c>
      <c r="G90" s="14" t="s">
        <v>106</v>
      </c>
      <c r="H90" s="14" t="s">
        <v>491</v>
      </c>
      <c r="I90" s="22">
        <v>10898.45</v>
      </c>
      <c r="J90" s="22">
        <v>10898.45</v>
      </c>
      <c r="K90" s="14" t="s">
        <v>51</v>
      </c>
      <c r="L90" s="14">
        <v>3</v>
      </c>
      <c r="M90" s="14">
        <v>30</v>
      </c>
      <c r="N90" s="14">
        <v>90</v>
      </c>
      <c r="O90" s="22">
        <v>10898.45</v>
      </c>
      <c r="P90" s="14"/>
      <c r="Q90" s="25">
        <v>46027</v>
      </c>
      <c r="R90" s="14" t="s">
        <v>62</v>
      </c>
      <c r="S90" s="17"/>
    </row>
    <row r="91" spans="1:19" ht="51">
      <c r="A91" s="14" t="s">
        <v>957</v>
      </c>
      <c r="B91" s="14" t="s">
        <v>958</v>
      </c>
      <c r="C91" s="14" t="s">
        <v>34</v>
      </c>
      <c r="D91" s="17" t="s">
        <v>960</v>
      </c>
      <c r="E91" s="14" t="s">
        <v>87</v>
      </c>
      <c r="F91" s="14" t="s">
        <v>55</v>
      </c>
      <c r="G91" s="14" t="s">
        <v>106</v>
      </c>
      <c r="H91" s="14" t="s">
        <v>153</v>
      </c>
      <c r="I91" s="22">
        <v>54900</v>
      </c>
      <c r="J91" s="22">
        <v>54900</v>
      </c>
      <c r="K91" s="14" t="s">
        <v>51</v>
      </c>
      <c r="L91" s="14">
        <v>3</v>
      </c>
      <c r="M91" s="14">
        <v>30</v>
      </c>
      <c r="N91" s="14">
        <v>90</v>
      </c>
      <c r="O91" s="22">
        <v>54900</v>
      </c>
      <c r="P91" s="14"/>
      <c r="Q91" s="25">
        <v>46052</v>
      </c>
      <c r="R91" s="14" t="s">
        <v>62</v>
      </c>
      <c r="S91" s="17"/>
    </row>
    <row r="92" spans="1:19" ht="114.75">
      <c r="A92" s="40" t="s">
        <v>965</v>
      </c>
      <c r="B92" s="40" t="s">
        <v>967</v>
      </c>
      <c r="C92" s="40" t="s">
        <v>34</v>
      </c>
      <c r="D92" s="43" t="s">
        <v>969</v>
      </c>
      <c r="E92" s="40" t="s">
        <v>87</v>
      </c>
      <c r="F92" s="40" t="s">
        <v>98</v>
      </c>
      <c r="G92" s="40" t="s">
        <v>106</v>
      </c>
      <c r="H92" s="40" t="s">
        <v>98</v>
      </c>
      <c r="I92" s="44">
        <v>200000</v>
      </c>
      <c r="J92" s="44">
        <v>200000</v>
      </c>
      <c r="K92" s="40" t="s">
        <v>51</v>
      </c>
      <c r="L92" s="40">
        <v>3</v>
      </c>
      <c r="M92" s="40">
        <v>30</v>
      </c>
      <c r="N92" s="40">
        <v>90</v>
      </c>
      <c r="O92" s="44">
        <v>200000</v>
      </c>
      <c r="P92" s="40"/>
      <c r="Q92" s="45">
        <v>46081</v>
      </c>
      <c r="R92" s="40" t="s">
        <v>62</v>
      </c>
      <c r="S92" s="43" t="s">
        <v>973</v>
      </c>
    </row>
    <row r="93" spans="1:19" ht="76.5">
      <c r="A93" s="14" t="s">
        <v>974</v>
      </c>
      <c r="B93" s="14" t="s">
        <v>975</v>
      </c>
      <c r="C93" s="14" t="s">
        <v>34</v>
      </c>
      <c r="D93" s="17" t="s">
        <v>976</v>
      </c>
      <c r="E93" s="14" t="s">
        <v>87</v>
      </c>
      <c r="F93" s="14" t="s">
        <v>841</v>
      </c>
      <c r="G93" s="14" t="s">
        <v>106</v>
      </c>
      <c r="H93" s="14" t="s">
        <v>133</v>
      </c>
      <c r="I93" s="22">
        <v>14702</v>
      </c>
      <c r="J93" s="22">
        <v>14702</v>
      </c>
      <c r="K93" s="14" t="s">
        <v>51</v>
      </c>
      <c r="L93" s="14">
        <v>3</v>
      </c>
      <c r="M93" s="14">
        <v>30</v>
      </c>
      <c r="N93" s="14">
        <v>90</v>
      </c>
      <c r="O93" s="22">
        <v>14702</v>
      </c>
      <c r="P93" s="14"/>
      <c r="Q93" s="25">
        <v>46113</v>
      </c>
      <c r="R93" s="14" t="s">
        <v>180</v>
      </c>
      <c r="S93" s="17"/>
    </row>
    <row r="94" spans="1:19" ht="89.25">
      <c r="A94" s="21" t="s">
        <v>982</v>
      </c>
      <c r="B94" s="21" t="s">
        <v>983</v>
      </c>
      <c r="C94" s="21" t="s">
        <v>34</v>
      </c>
      <c r="D94" s="24" t="s">
        <v>986</v>
      </c>
      <c r="E94" s="21" t="s">
        <v>87</v>
      </c>
      <c r="F94" s="21" t="s">
        <v>98</v>
      </c>
      <c r="G94" s="21" t="s">
        <v>106</v>
      </c>
      <c r="H94" s="21" t="s">
        <v>109</v>
      </c>
      <c r="I94" s="26">
        <v>52858</v>
      </c>
      <c r="J94" s="26">
        <v>52858</v>
      </c>
      <c r="K94" s="21" t="s">
        <v>51</v>
      </c>
      <c r="L94" s="21">
        <v>3</v>
      </c>
      <c r="M94" s="21">
        <v>30</v>
      </c>
      <c r="N94" s="21">
        <v>90</v>
      </c>
      <c r="O94" s="26">
        <v>52858</v>
      </c>
      <c r="P94" s="21"/>
      <c r="Q94" s="28">
        <v>46173</v>
      </c>
      <c r="R94" s="21" t="s">
        <v>62</v>
      </c>
      <c r="S94" s="17" t="s">
        <v>989</v>
      </c>
    </row>
    <row r="95" spans="1:19" ht="102">
      <c r="A95" s="14" t="s">
        <v>990</v>
      </c>
      <c r="B95" s="14" t="s">
        <v>991</v>
      </c>
      <c r="C95" s="14" t="s">
        <v>130</v>
      </c>
      <c r="D95" s="17" t="s">
        <v>993</v>
      </c>
      <c r="E95" s="14" t="s">
        <v>87</v>
      </c>
      <c r="F95" s="14" t="s">
        <v>98</v>
      </c>
      <c r="G95" s="14" t="s">
        <v>106</v>
      </c>
      <c r="H95" s="14" t="s">
        <v>153</v>
      </c>
      <c r="I95" s="22">
        <v>3518750</v>
      </c>
      <c r="J95" s="22">
        <v>3518750</v>
      </c>
      <c r="K95" s="14" t="s">
        <v>51</v>
      </c>
      <c r="L95" s="14">
        <v>3</v>
      </c>
      <c r="M95" s="14">
        <v>30</v>
      </c>
      <c r="N95" s="14">
        <v>90</v>
      </c>
      <c r="O95" s="22">
        <v>3518750</v>
      </c>
      <c r="P95" s="14"/>
      <c r="Q95" s="25">
        <v>46174</v>
      </c>
      <c r="R95" s="14" t="s">
        <v>998</v>
      </c>
      <c r="S95" s="17" t="s">
        <v>1000</v>
      </c>
    </row>
    <row r="96" spans="1:19" ht="127.5">
      <c r="A96" s="14" t="s">
        <v>1001</v>
      </c>
      <c r="B96" s="14" t="s">
        <v>1002</v>
      </c>
      <c r="C96" s="14" t="s">
        <v>130</v>
      </c>
      <c r="D96" s="17" t="s">
        <v>1004</v>
      </c>
      <c r="E96" s="14" t="s">
        <v>1005</v>
      </c>
      <c r="F96" s="14" t="s">
        <v>122</v>
      </c>
      <c r="G96" s="14" t="s">
        <v>106</v>
      </c>
      <c r="H96" s="14" t="s">
        <v>133</v>
      </c>
      <c r="I96" s="22" t="s">
        <v>1010</v>
      </c>
      <c r="J96" s="22" t="s">
        <v>1011</v>
      </c>
      <c r="K96" s="14" t="s">
        <v>51</v>
      </c>
      <c r="L96" s="14">
        <v>3</v>
      </c>
      <c r="M96" s="14">
        <v>32</v>
      </c>
      <c r="N96" s="14">
        <v>90</v>
      </c>
      <c r="O96" s="22" t="s">
        <v>1010</v>
      </c>
      <c r="P96" s="14"/>
      <c r="Q96" s="25">
        <v>46357</v>
      </c>
      <c r="R96" s="14" t="s">
        <v>1012</v>
      </c>
      <c r="S96" s="17" t="s">
        <v>260</v>
      </c>
    </row>
    <row r="97" spans="1:19" ht="38.25">
      <c r="A97" s="14" t="s">
        <v>1015</v>
      </c>
      <c r="B97" s="14" t="s">
        <v>1016</v>
      </c>
      <c r="C97" s="14" t="s">
        <v>34</v>
      </c>
      <c r="D97" s="17" t="s">
        <v>1019</v>
      </c>
      <c r="E97" s="14" t="s">
        <v>87</v>
      </c>
      <c r="F97" s="14" t="s">
        <v>55</v>
      </c>
      <c r="G97" s="14" t="s">
        <v>106</v>
      </c>
      <c r="H97" s="14" t="s">
        <v>153</v>
      </c>
      <c r="I97" s="22">
        <v>35000</v>
      </c>
      <c r="J97" s="22">
        <v>35000</v>
      </c>
      <c r="K97" s="14" t="s">
        <v>51</v>
      </c>
      <c r="L97" s="14">
        <v>3</v>
      </c>
      <c r="M97" s="14">
        <v>30</v>
      </c>
      <c r="N97" s="14">
        <v>90</v>
      </c>
      <c r="O97" s="22">
        <v>35000</v>
      </c>
      <c r="P97" s="14"/>
      <c r="Q97" s="25">
        <v>46185</v>
      </c>
      <c r="R97" s="14" t="s">
        <v>62</v>
      </c>
      <c r="S97" s="17"/>
    </row>
    <row r="98" spans="1:19" ht="76.5">
      <c r="A98" s="14" t="s">
        <v>1021</v>
      </c>
      <c r="B98" s="14" t="s">
        <v>428</v>
      </c>
      <c r="C98" s="14" t="s">
        <v>34</v>
      </c>
      <c r="D98" s="17" t="s">
        <v>1022</v>
      </c>
      <c r="E98" s="14" t="s">
        <v>87</v>
      </c>
      <c r="F98" s="14" t="s">
        <v>1025</v>
      </c>
      <c r="G98" s="14" t="s">
        <v>106</v>
      </c>
      <c r="H98" s="14" t="s">
        <v>386</v>
      </c>
      <c r="I98" s="22">
        <v>4400</v>
      </c>
      <c r="J98" s="22">
        <v>4400</v>
      </c>
      <c r="K98" s="14" t="s">
        <v>51</v>
      </c>
      <c r="L98" s="14">
        <v>3</v>
      </c>
      <c r="M98" s="14">
        <v>30</v>
      </c>
      <c r="N98" s="14">
        <v>90</v>
      </c>
      <c r="O98" s="22">
        <v>4400</v>
      </c>
      <c r="P98" s="14"/>
      <c r="Q98" s="25">
        <v>46190</v>
      </c>
      <c r="R98" s="14" t="s">
        <v>62</v>
      </c>
      <c r="S98" s="17" t="s">
        <v>854</v>
      </c>
    </row>
    <row r="99" spans="1:19" ht="76.5">
      <c r="A99" s="14" t="s">
        <v>1031</v>
      </c>
      <c r="B99" s="14" t="s">
        <v>1032</v>
      </c>
      <c r="C99" s="14" t="s">
        <v>34</v>
      </c>
      <c r="D99" s="17" t="s">
        <v>1034</v>
      </c>
      <c r="E99" s="14" t="s">
        <v>87</v>
      </c>
      <c r="F99" s="14" t="s">
        <v>98</v>
      </c>
      <c r="G99" s="14" t="s">
        <v>106</v>
      </c>
      <c r="H99" s="14" t="s">
        <v>109</v>
      </c>
      <c r="I99" s="22">
        <v>80310.570000000007</v>
      </c>
      <c r="J99" s="22">
        <v>80310.570000000007</v>
      </c>
      <c r="K99" s="14" t="s">
        <v>51</v>
      </c>
      <c r="L99" s="14">
        <v>3</v>
      </c>
      <c r="M99" s="14">
        <v>30</v>
      </c>
      <c r="N99" s="14">
        <v>90</v>
      </c>
      <c r="O99" s="22">
        <v>80310.570000000007</v>
      </c>
      <c r="P99" s="14"/>
      <c r="Q99" s="25">
        <v>46234</v>
      </c>
      <c r="R99" s="14" t="s">
        <v>62</v>
      </c>
      <c r="S99" s="17"/>
    </row>
    <row r="100" spans="1:19" ht="89.25">
      <c r="A100" s="40" t="s">
        <v>1039</v>
      </c>
      <c r="B100" s="40" t="s">
        <v>1040</v>
      </c>
      <c r="C100" s="40" t="s">
        <v>34</v>
      </c>
      <c r="D100" s="43" t="s">
        <v>1041</v>
      </c>
      <c r="E100" s="40" t="s">
        <v>87</v>
      </c>
      <c r="F100" s="40" t="s">
        <v>1042</v>
      </c>
      <c r="G100" s="40" t="s">
        <v>106</v>
      </c>
      <c r="H100" s="40" t="s">
        <v>123</v>
      </c>
      <c r="I100" s="44">
        <v>2665733.7999999998</v>
      </c>
      <c r="J100" s="44">
        <v>888577.93</v>
      </c>
      <c r="K100" s="40" t="s">
        <v>51</v>
      </c>
      <c r="L100" s="40">
        <v>3</v>
      </c>
      <c r="M100" s="40">
        <v>39</v>
      </c>
      <c r="N100" s="40">
        <v>90</v>
      </c>
      <c r="O100" s="44">
        <v>888577.93</v>
      </c>
      <c r="P100" s="40"/>
      <c r="Q100" s="45">
        <v>46230</v>
      </c>
      <c r="R100" s="40" t="s">
        <v>1044</v>
      </c>
      <c r="S100" s="43" t="s">
        <v>1046</v>
      </c>
    </row>
    <row r="101" spans="1:19" ht="51">
      <c r="A101" s="14" t="s">
        <v>1048</v>
      </c>
      <c r="B101" s="14" t="s">
        <v>1049</v>
      </c>
      <c r="C101" s="14" t="s">
        <v>34</v>
      </c>
      <c r="D101" s="17" t="s">
        <v>1052</v>
      </c>
      <c r="E101" s="14" t="s">
        <v>87</v>
      </c>
      <c r="F101" s="14" t="s">
        <v>241</v>
      </c>
      <c r="G101" s="14" t="s">
        <v>106</v>
      </c>
      <c r="H101" s="40" t="s">
        <v>123</v>
      </c>
      <c r="I101" s="22">
        <v>562949</v>
      </c>
      <c r="J101" s="22">
        <v>562949</v>
      </c>
      <c r="K101" s="14" t="s">
        <v>51</v>
      </c>
      <c r="L101" s="14">
        <v>3</v>
      </c>
      <c r="M101" s="14">
        <v>30</v>
      </c>
      <c r="N101" s="14">
        <v>90</v>
      </c>
      <c r="O101" s="22">
        <v>562949</v>
      </c>
      <c r="P101" s="14"/>
      <c r="Q101" s="25">
        <v>46266</v>
      </c>
      <c r="R101" s="14" t="s">
        <v>1055</v>
      </c>
      <c r="S101" s="17" t="s">
        <v>1057</v>
      </c>
    </row>
    <row r="102" spans="1:19" ht="89.25">
      <c r="A102" s="14" t="s">
        <v>1059</v>
      </c>
      <c r="B102" s="14" t="s">
        <v>1060</v>
      </c>
      <c r="C102" s="14" t="s">
        <v>396</v>
      </c>
      <c r="D102" s="17" t="s">
        <v>1063</v>
      </c>
      <c r="E102" s="14" t="s">
        <v>342</v>
      </c>
      <c r="F102" s="14" t="s">
        <v>55</v>
      </c>
      <c r="G102" s="14" t="s">
        <v>106</v>
      </c>
      <c r="H102" s="14" t="s">
        <v>133</v>
      </c>
      <c r="I102" s="22">
        <f t="shared" ref="I102:J102" si="5">29222143.2+28503245.1</f>
        <v>57725388.299999997</v>
      </c>
      <c r="J102" s="22">
        <f t="shared" si="5"/>
        <v>57725388.299999997</v>
      </c>
      <c r="K102" s="14" t="s">
        <v>51</v>
      </c>
      <c r="L102" s="14">
        <v>3</v>
      </c>
      <c r="M102" s="14">
        <v>30</v>
      </c>
      <c r="N102" s="14">
        <v>90</v>
      </c>
      <c r="O102" s="22">
        <v>29222143.199999999</v>
      </c>
      <c r="P102" s="14"/>
      <c r="Q102" s="25">
        <v>46052</v>
      </c>
      <c r="R102" s="14" t="s">
        <v>481</v>
      </c>
      <c r="S102" s="17"/>
    </row>
    <row r="103" spans="1:19" ht="89.25">
      <c r="A103" s="21" t="s">
        <v>1069</v>
      </c>
      <c r="B103" s="21" t="s">
        <v>1070</v>
      </c>
      <c r="C103" s="21" t="s">
        <v>396</v>
      </c>
      <c r="D103" s="24" t="s">
        <v>1071</v>
      </c>
      <c r="E103" s="21" t="s">
        <v>342</v>
      </c>
      <c r="F103" s="21" t="s">
        <v>55</v>
      </c>
      <c r="G103" s="21" t="s">
        <v>106</v>
      </c>
      <c r="H103" s="21" t="s">
        <v>133</v>
      </c>
      <c r="I103" s="26">
        <v>23386692.600000001</v>
      </c>
      <c r="J103" s="26">
        <v>23386692.600000001</v>
      </c>
      <c r="K103" s="21" t="s">
        <v>51</v>
      </c>
      <c r="L103" s="21">
        <v>3</v>
      </c>
      <c r="M103" s="21">
        <v>30</v>
      </c>
      <c r="N103" s="21">
        <v>90</v>
      </c>
      <c r="O103" s="26">
        <v>23386692.600000001</v>
      </c>
      <c r="P103" s="21"/>
      <c r="Q103" s="28">
        <v>46052</v>
      </c>
      <c r="R103" s="21" t="s">
        <v>481</v>
      </c>
      <c r="S103" s="17" t="s">
        <v>1075</v>
      </c>
    </row>
    <row r="104" spans="1:19" ht="216.75">
      <c r="A104" s="14" t="s">
        <v>1076</v>
      </c>
      <c r="B104" s="14" t="s">
        <v>1078</v>
      </c>
      <c r="C104" s="14" t="s">
        <v>396</v>
      </c>
      <c r="D104" s="17" t="s">
        <v>1079</v>
      </c>
      <c r="E104" s="14" t="s">
        <v>342</v>
      </c>
      <c r="F104" s="14" t="s">
        <v>55</v>
      </c>
      <c r="G104" s="14" t="s">
        <v>106</v>
      </c>
      <c r="H104" s="14" t="s">
        <v>153</v>
      </c>
      <c r="I104" s="22" t="s">
        <v>1080</v>
      </c>
      <c r="J104" s="22" t="s">
        <v>1080</v>
      </c>
      <c r="K104" s="14" t="s">
        <v>51</v>
      </c>
      <c r="L104" s="14">
        <v>3</v>
      </c>
      <c r="M104" s="14">
        <v>30</v>
      </c>
      <c r="N104" s="14">
        <v>90</v>
      </c>
      <c r="O104" s="22">
        <v>437138.75</v>
      </c>
      <c r="P104" s="14"/>
      <c r="Q104" s="25">
        <v>46357</v>
      </c>
      <c r="R104" s="14" t="s">
        <v>481</v>
      </c>
      <c r="S104" s="17" t="s">
        <v>1081</v>
      </c>
    </row>
    <row r="105" spans="1:19" ht="140.25">
      <c r="A105" s="14" t="s">
        <v>1082</v>
      </c>
      <c r="B105" s="14" t="s">
        <v>1083</v>
      </c>
      <c r="C105" s="14" t="s">
        <v>396</v>
      </c>
      <c r="D105" s="17" t="s">
        <v>1084</v>
      </c>
      <c r="E105" s="14" t="s">
        <v>342</v>
      </c>
      <c r="F105" s="14" t="s">
        <v>55</v>
      </c>
      <c r="G105" s="14" t="s">
        <v>106</v>
      </c>
      <c r="H105" s="14" t="s">
        <v>153</v>
      </c>
      <c r="I105" s="71">
        <v>4050208.11</v>
      </c>
      <c r="J105" s="71">
        <v>4050208.11</v>
      </c>
      <c r="K105" s="14" t="s">
        <v>51</v>
      </c>
      <c r="L105" s="14">
        <v>3</v>
      </c>
      <c r="M105" s="14" t="s">
        <v>1085</v>
      </c>
      <c r="N105" s="14">
        <v>90</v>
      </c>
      <c r="O105" s="71">
        <v>4050208.11</v>
      </c>
      <c r="P105" s="14"/>
      <c r="Q105" s="25">
        <v>46107</v>
      </c>
      <c r="R105" s="14" t="s">
        <v>481</v>
      </c>
      <c r="S105" s="17" t="s">
        <v>1088</v>
      </c>
    </row>
    <row r="106" spans="1:19" ht="102">
      <c r="A106" s="40" t="s">
        <v>1090</v>
      </c>
      <c r="B106" s="40" t="s">
        <v>1091</v>
      </c>
      <c r="C106" s="40" t="s">
        <v>464</v>
      </c>
      <c r="D106" s="43" t="s">
        <v>1093</v>
      </c>
      <c r="E106" s="40" t="s">
        <v>342</v>
      </c>
      <c r="F106" s="40" t="s">
        <v>55</v>
      </c>
      <c r="G106" s="40" t="s">
        <v>106</v>
      </c>
      <c r="H106" s="40" t="s">
        <v>153</v>
      </c>
      <c r="I106" s="44">
        <v>40000</v>
      </c>
      <c r="J106" s="44">
        <v>40000</v>
      </c>
      <c r="K106" s="40" t="s">
        <v>51</v>
      </c>
      <c r="L106" s="40">
        <v>3</v>
      </c>
      <c r="M106" s="40">
        <v>30</v>
      </c>
      <c r="N106" s="40">
        <v>90</v>
      </c>
      <c r="O106" s="44">
        <v>40000</v>
      </c>
      <c r="P106" s="40"/>
      <c r="Q106" s="45">
        <v>46356</v>
      </c>
      <c r="R106" s="40" t="s">
        <v>1095</v>
      </c>
      <c r="S106" s="43" t="s">
        <v>1097</v>
      </c>
    </row>
    <row r="107" spans="1:19" ht="102">
      <c r="A107" s="40" t="s">
        <v>1098</v>
      </c>
      <c r="B107" s="40" t="s">
        <v>1100</v>
      </c>
      <c r="C107" s="40" t="s">
        <v>464</v>
      </c>
      <c r="D107" s="43" t="s">
        <v>1101</v>
      </c>
      <c r="E107" s="40" t="s">
        <v>342</v>
      </c>
      <c r="F107" s="72" t="s">
        <v>490</v>
      </c>
      <c r="G107" s="72" t="s">
        <v>106</v>
      </c>
      <c r="H107" s="14" t="s">
        <v>491</v>
      </c>
      <c r="I107" s="44">
        <v>62907832.890000001</v>
      </c>
      <c r="J107" s="44">
        <v>62907832.890000001</v>
      </c>
      <c r="K107" s="40" t="s">
        <v>51</v>
      </c>
      <c r="L107" s="40">
        <v>3</v>
      </c>
      <c r="M107" s="40">
        <v>30</v>
      </c>
      <c r="N107" s="40">
        <v>90</v>
      </c>
      <c r="O107" s="44">
        <v>62907832.890000001</v>
      </c>
      <c r="P107" s="40"/>
      <c r="Q107" s="45">
        <v>46265</v>
      </c>
      <c r="R107" s="40" t="s">
        <v>1095</v>
      </c>
      <c r="S107" s="73" t="s">
        <v>1104</v>
      </c>
    </row>
    <row r="108" spans="1:19" ht="76.5">
      <c r="A108" s="14" t="s">
        <v>1035</v>
      </c>
      <c r="B108" s="14" t="s">
        <v>1105</v>
      </c>
      <c r="C108" s="14" t="s">
        <v>1036</v>
      </c>
      <c r="D108" s="17" t="s">
        <v>1106</v>
      </c>
      <c r="E108" s="14" t="s">
        <v>787</v>
      </c>
      <c r="F108" s="14" t="s">
        <v>43</v>
      </c>
      <c r="G108" s="14" t="s">
        <v>48</v>
      </c>
      <c r="H108" s="14"/>
      <c r="I108" s="22">
        <v>1565499.6</v>
      </c>
      <c r="J108" s="22">
        <f>21608*14.49</f>
        <v>313099.92</v>
      </c>
      <c r="K108" s="14" t="s">
        <v>51</v>
      </c>
      <c r="L108" s="14">
        <v>3</v>
      </c>
      <c r="M108" s="14">
        <v>39</v>
      </c>
      <c r="N108" s="14">
        <v>91</v>
      </c>
      <c r="O108" s="22">
        <f>21608*14.49</f>
        <v>313099.92</v>
      </c>
      <c r="P108" s="14"/>
      <c r="Q108" s="55">
        <v>47766</v>
      </c>
      <c r="R108" s="14" t="s">
        <v>62</v>
      </c>
      <c r="S108" s="14"/>
    </row>
    <row r="109" spans="1:19" ht="102">
      <c r="A109" s="40" t="s">
        <v>1110</v>
      </c>
      <c r="B109" s="14" t="s">
        <v>1111</v>
      </c>
      <c r="C109" s="14" t="s">
        <v>464</v>
      </c>
      <c r="D109" s="17" t="s">
        <v>1112</v>
      </c>
      <c r="E109" s="14" t="s">
        <v>342</v>
      </c>
      <c r="F109" s="14" t="s">
        <v>55</v>
      </c>
      <c r="G109" s="14" t="s">
        <v>106</v>
      </c>
      <c r="H109" s="14" t="s">
        <v>133</v>
      </c>
      <c r="I109" s="22">
        <v>400000</v>
      </c>
      <c r="J109" s="22">
        <v>400000</v>
      </c>
      <c r="K109" s="14" t="s">
        <v>51</v>
      </c>
      <c r="L109" s="14">
        <v>3</v>
      </c>
      <c r="M109" s="14">
        <v>30</v>
      </c>
      <c r="N109" s="14">
        <v>90</v>
      </c>
      <c r="O109" s="22">
        <v>400000</v>
      </c>
      <c r="P109" s="14"/>
      <c r="Q109" s="25">
        <v>46356</v>
      </c>
      <c r="R109" s="14" t="s">
        <v>1095</v>
      </c>
      <c r="S109" s="17" t="s">
        <v>1113</v>
      </c>
    </row>
    <row r="110" spans="1:19" ht="178.5">
      <c r="A110" s="14" t="s">
        <v>1115</v>
      </c>
      <c r="B110" s="14" t="s">
        <v>1116</v>
      </c>
      <c r="C110" s="14" t="s">
        <v>340</v>
      </c>
      <c r="D110" s="17" t="s">
        <v>1117</v>
      </c>
      <c r="E110" s="14" t="s">
        <v>342</v>
      </c>
      <c r="F110" s="14" t="s">
        <v>1118</v>
      </c>
      <c r="G110" s="14" t="s">
        <v>106</v>
      </c>
      <c r="H110" s="14" t="s">
        <v>386</v>
      </c>
      <c r="I110" s="22">
        <v>58490944.200000003</v>
      </c>
      <c r="J110" s="22">
        <v>58490944.200000003</v>
      </c>
      <c r="K110" s="14" t="s">
        <v>51</v>
      </c>
      <c r="L110" s="14">
        <v>3</v>
      </c>
      <c r="M110" s="14">
        <v>30</v>
      </c>
      <c r="N110" s="14">
        <v>90</v>
      </c>
      <c r="O110" s="22">
        <v>58490944.200000003</v>
      </c>
      <c r="P110" s="14"/>
      <c r="Q110" s="25">
        <v>46171</v>
      </c>
      <c r="R110" s="14" t="s">
        <v>343</v>
      </c>
      <c r="S110" s="17" t="s">
        <v>1120</v>
      </c>
    </row>
    <row r="111" spans="1:19" ht="76.5">
      <c r="A111" s="14" t="s">
        <v>1121</v>
      </c>
      <c r="B111" s="14" t="s">
        <v>1122</v>
      </c>
      <c r="C111" s="14" t="s">
        <v>34</v>
      </c>
      <c r="D111" s="17" t="s">
        <v>1123</v>
      </c>
      <c r="E111" s="14" t="s">
        <v>87</v>
      </c>
      <c r="F111" s="14" t="s">
        <v>122</v>
      </c>
      <c r="G111" s="14" t="s">
        <v>106</v>
      </c>
      <c r="H111" s="40" t="s">
        <v>153</v>
      </c>
      <c r="I111" s="22">
        <v>183090</v>
      </c>
      <c r="J111" s="22">
        <v>183090</v>
      </c>
      <c r="K111" s="14" t="s">
        <v>51</v>
      </c>
      <c r="L111" s="14">
        <v>3</v>
      </c>
      <c r="M111" s="14">
        <v>30</v>
      </c>
      <c r="N111" s="14">
        <v>90</v>
      </c>
      <c r="O111" s="22">
        <v>183090</v>
      </c>
      <c r="P111" s="14"/>
      <c r="Q111" s="25">
        <v>46336</v>
      </c>
      <c r="R111" s="14" t="s">
        <v>62</v>
      </c>
      <c r="S111" s="17" t="s">
        <v>1104</v>
      </c>
    </row>
    <row r="112" spans="1:19" ht="76.5">
      <c r="A112" s="14" t="s">
        <v>1126</v>
      </c>
      <c r="B112" s="14" t="s">
        <v>1127</v>
      </c>
      <c r="C112" s="14" t="s">
        <v>34</v>
      </c>
      <c r="D112" s="17" t="s">
        <v>1128</v>
      </c>
      <c r="E112" s="14" t="s">
        <v>342</v>
      </c>
      <c r="F112" s="14" t="s">
        <v>55</v>
      </c>
      <c r="G112" s="14" t="s">
        <v>106</v>
      </c>
      <c r="H112" s="14" t="s">
        <v>153</v>
      </c>
      <c r="I112" s="22">
        <v>123810</v>
      </c>
      <c r="J112" s="22">
        <v>123810</v>
      </c>
      <c r="K112" s="14" t="s">
        <v>51</v>
      </c>
      <c r="L112" s="14">
        <v>3</v>
      </c>
      <c r="M112" s="14">
        <v>39</v>
      </c>
      <c r="N112" s="14">
        <v>90</v>
      </c>
      <c r="O112" s="22">
        <v>123810</v>
      </c>
      <c r="P112" s="14"/>
      <c r="Q112" s="25">
        <v>46171</v>
      </c>
      <c r="R112" s="14" t="s">
        <v>62</v>
      </c>
      <c r="S112" s="17"/>
    </row>
    <row r="113" spans="1:19" ht="89.25">
      <c r="A113" s="40" t="s">
        <v>1130</v>
      </c>
      <c r="B113" s="40" t="s">
        <v>1131</v>
      </c>
      <c r="C113" s="40" t="s">
        <v>524</v>
      </c>
      <c r="D113" s="41" t="s">
        <v>1132</v>
      </c>
      <c r="E113" s="40" t="s">
        <v>342</v>
      </c>
      <c r="F113" s="40" t="s">
        <v>1133</v>
      </c>
      <c r="G113" s="40" t="s">
        <v>106</v>
      </c>
      <c r="H113" s="40" t="s">
        <v>491</v>
      </c>
      <c r="I113" s="75">
        <v>6891696</v>
      </c>
      <c r="J113" s="75">
        <v>6891696</v>
      </c>
      <c r="K113" s="40" t="s">
        <v>51</v>
      </c>
      <c r="L113" s="40">
        <v>3</v>
      </c>
      <c r="M113" s="40">
        <v>30</v>
      </c>
      <c r="N113" s="40">
        <v>90</v>
      </c>
      <c r="O113" s="75">
        <v>6891696</v>
      </c>
      <c r="P113" s="49"/>
      <c r="Q113" s="45">
        <v>46265</v>
      </c>
      <c r="R113" s="40" t="s">
        <v>1135</v>
      </c>
      <c r="S113" s="73" t="s">
        <v>878</v>
      </c>
    </row>
    <row r="114" spans="1:19" ht="114.75">
      <c r="A114" s="40" t="s">
        <v>1136</v>
      </c>
      <c r="B114" s="40" t="s">
        <v>1137</v>
      </c>
      <c r="C114" s="40" t="s">
        <v>1138</v>
      </c>
      <c r="D114" s="43" t="s">
        <v>1139</v>
      </c>
      <c r="E114" s="41" t="s">
        <v>342</v>
      </c>
      <c r="F114" s="40" t="s">
        <v>122</v>
      </c>
      <c r="G114" s="40" t="s">
        <v>106</v>
      </c>
      <c r="H114" s="40" t="s">
        <v>1140</v>
      </c>
      <c r="I114" s="75">
        <v>46110119.460000001</v>
      </c>
      <c r="J114" s="75">
        <v>46110119.460000001</v>
      </c>
      <c r="K114" s="40" t="s">
        <v>51</v>
      </c>
      <c r="L114" s="40" t="s">
        <v>192</v>
      </c>
      <c r="M114" s="40" t="s">
        <v>1141</v>
      </c>
      <c r="N114" s="40">
        <v>90</v>
      </c>
      <c r="O114" s="44">
        <v>46110119.460000001</v>
      </c>
      <c r="P114" s="75"/>
      <c r="Q114" s="45" t="s">
        <v>1142</v>
      </c>
      <c r="R114" s="76" t="s">
        <v>1144</v>
      </c>
      <c r="S114" s="73" t="s">
        <v>878</v>
      </c>
    </row>
    <row r="115" spans="1:19" ht="204">
      <c r="A115" s="14" t="s">
        <v>1145</v>
      </c>
      <c r="B115" s="14" t="s">
        <v>1146</v>
      </c>
      <c r="C115" s="14" t="s">
        <v>40</v>
      </c>
      <c r="D115" s="17" t="s">
        <v>1147</v>
      </c>
      <c r="E115" s="14" t="s">
        <v>46</v>
      </c>
      <c r="F115" s="14" t="s">
        <v>55</v>
      </c>
      <c r="G115" s="14" t="s">
        <v>106</v>
      </c>
      <c r="H115" s="14" t="s">
        <v>1148</v>
      </c>
      <c r="I115" s="22">
        <v>724027.58</v>
      </c>
      <c r="J115" s="22">
        <v>724027.58</v>
      </c>
      <c r="K115" s="22" t="s">
        <v>1150</v>
      </c>
      <c r="L115" s="14">
        <v>3</v>
      </c>
      <c r="M115" s="14">
        <v>52</v>
      </c>
      <c r="N115" s="14">
        <v>90</v>
      </c>
      <c r="O115" s="22">
        <v>724027.58</v>
      </c>
      <c r="P115" s="22"/>
      <c r="Q115" s="25">
        <v>46058</v>
      </c>
      <c r="R115" s="14" t="s">
        <v>1151</v>
      </c>
      <c r="S115" s="17"/>
    </row>
    <row r="116" spans="1:19" ht="153">
      <c r="A116" s="14" t="s">
        <v>1152</v>
      </c>
      <c r="B116" s="14" t="s">
        <v>1146</v>
      </c>
      <c r="C116" s="14" t="s">
        <v>40</v>
      </c>
      <c r="D116" s="17" t="s">
        <v>1153</v>
      </c>
      <c r="E116" s="14" t="s">
        <v>46</v>
      </c>
      <c r="F116" s="14" t="s">
        <v>55</v>
      </c>
      <c r="G116" s="14" t="s">
        <v>106</v>
      </c>
      <c r="H116" s="14" t="s">
        <v>1148</v>
      </c>
      <c r="I116" s="22">
        <v>2474103.6</v>
      </c>
      <c r="J116" s="22">
        <v>1819208.38</v>
      </c>
      <c r="K116" s="14" t="s">
        <v>56</v>
      </c>
      <c r="L116" s="14">
        <v>4</v>
      </c>
      <c r="M116" s="14">
        <v>52</v>
      </c>
      <c r="N116" s="14">
        <v>90</v>
      </c>
      <c r="O116" s="22">
        <v>1819208.38</v>
      </c>
      <c r="P116" s="14"/>
      <c r="Q116" s="25">
        <v>46091</v>
      </c>
      <c r="R116" s="14" t="s">
        <v>1155</v>
      </c>
      <c r="S116" s="17"/>
    </row>
    <row r="117" spans="1:19" ht="153">
      <c r="A117" s="14" t="s">
        <v>1156</v>
      </c>
      <c r="B117" s="14" t="s">
        <v>1146</v>
      </c>
      <c r="C117" s="14" t="s">
        <v>40</v>
      </c>
      <c r="D117" s="17" t="s">
        <v>1157</v>
      </c>
      <c r="E117" s="14" t="s">
        <v>46</v>
      </c>
      <c r="F117" s="14" t="s">
        <v>55</v>
      </c>
      <c r="G117" s="14" t="s">
        <v>106</v>
      </c>
      <c r="H117" s="14" t="s">
        <v>1148</v>
      </c>
      <c r="I117" s="22">
        <v>2907493.92</v>
      </c>
      <c r="J117" s="22">
        <v>2137880.2799999998</v>
      </c>
      <c r="K117" s="14" t="s">
        <v>56</v>
      </c>
      <c r="L117" s="14">
        <v>4</v>
      </c>
      <c r="M117" s="14">
        <v>52</v>
      </c>
      <c r="N117" s="14">
        <v>90</v>
      </c>
      <c r="O117" s="22">
        <v>2137880.2799999998</v>
      </c>
      <c r="P117" s="14"/>
      <c r="Q117" s="25">
        <v>46113</v>
      </c>
      <c r="R117" s="14" t="s">
        <v>1155</v>
      </c>
      <c r="S117" s="17"/>
    </row>
    <row r="118" spans="1:19" ht="153">
      <c r="A118" s="14" t="s">
        <v>1159</v>
      </c>
      <c r="B118" s="14" t="s">
        <v>1146</v>
      </c>
      <c r="C118" s="14" t="s">
        <v>40</v>
      </c>
      <c r="D118" s="17" t="s">
        <v>1160</v>
      </c>
      <c r="E118" s="14" t="s">
        <v>46</v>
      </c>
      <c r="F118" s="14" t="s">
        <v>55</v>
      </c>
      <c r="G118" s="14" t="s">
        <v>106</v>
      </c>
      <c r="H118" s="14" t="s">
        <v>1148</v>
      </c>
      <c r="I118" s="22">
        <v>4148742.2</v>
      </c>
      <c r="J118" s="22">
        <v>2313094.0299999998</v>
      </c>
      <c r="K118" s="14" t="s">
        <v>56</v>
      </c>
      <c r="L118" s="14">
        <v>4</v>
      </c>
      <c r="M118" s="14">
        <v>52</v>
      </c>
      <c r="N118" s="14">
        <v>90</v>
      </c>
      <c r="O118" s="22">
        <v>2313094.0299999998</v>
      </c>
      <c r="P118" s="14"/>
      <c r="Q118" s="25">
        <v>46127</v>
      </c>
      <c r="R118" s="14" t="s">
        <v>1155</v>
      </c>
      <c r="S118" s="17"/>
    </row>
    <row r="119" spans="1:19" ht="76.5">
      <c r="A119" s="14" t="s">
        <v>1162</v>
      </c>
      <c r="B119" s="14" t="s">
        <v>1146</v>
      </c>
      <c r="C119" s="14" t="s">
        <v>40</v>
      </c>
      <c r="D119" s="17" t="s">
        <v>1164</v>
      </c>
      <c r="E119" s="14" t="s">
        <v>46</v>
      </c>
      <c r="F119" s="14" t="s">
        <v>55</v>
      </c>
      <c r="G119" s="14" t="s">
        <v>106</v>
      </c>
      <c r="H119" s="14" t="s">
        <v>1148</v>
      </c>
      <c r="I119" s="22">
        <v>18000000</v>
      </c>
      <c r="J119" s="22">
        <f>100000+4900000</f>
        <v>5000000</v>
      </c>
      <c r="K119" s="14" t="s">
        <v>1166</v>
      </c>
      <c r="L119" s="14">
        <v>4</v>
      </c>
      <c r="M119" s="14">
        <v>51</v>
      </c>
      <c r="N119" s="14">
        <v>90</v>
      </c>
      <c r="O119" s="22"/>
      <c r="P119" s="22">
        <f>100000+4900000</f>
        <v>5000000</v>
      </c>
      <c r="Q119" s="25">
        <v>46172</v>
      </c>
      <c r="R119" s="14" t="s">
        <v>272</v>
      </c>
      <c r="S119" s="17"/>
    </row>
    <row r="120" spans="1:19" ht="204">
      <c r="A120" s="14" t="s">
        <v>1167</v>
      </c>
      <c r="B120" s="14" t="s">
        <v>1146</v>
      </c>
      <c r="C120" s="14" t="s">
        <v>40</v>
      </c>
      <c r="D120" s="17" t="s">
        <v>1169</v>
      </c>
      <c r="E120" s="14" t="s">
        <v>46</v>
      </c>
      <c r="F120" s="14" t="s">
        <v>55</v>
      </c>
      <c r="G120" s="14" t="s">
        <v>106</v>
      </c>
      <c r="H120" s="14" t="s">
        <v>1148</v>
      </c>
      <c r="I120" s="22">
        <v>32496842.440000001</v>
      </c>
      <c r="J120" s="22">
        <f>(2619245.5-817061.87)</f>
        <v>1802183.63</v>
      </c>
      <c r="K120" s="14" t="s">
        <v>56</v>
      </c>
      <c r="L120" s="14">
        <v>4</v>
      </c>
      <c r="M120" s="14">
        <v>52</v>
      </c>
      <c r="N120" s="14">
        <v>90</v>
      </c>
      <c r="O120" s="22">
        <f>(2619245.5-817061.87)</f>
        <v>1802183.63</v>
      </c>
      <c r="P120" s="22"/>
      <c r="Q120" s="25">
        <v>46234</v>
      </c>
      <c r="R120" s="14" t="s">
        <v>1172</v>
      </c>
      <c r="S120" s="17" t="s">
        <v>1174</v>
      </c>
    </row>
    <row r="121" spans="1:19" ht="216.75">
      <c r="A121" s="40" t="s">
        <v>605</v>
      </c>
      <c r="B121" s="14" t="s">
        <v>1176</v>
      </c>
      <c r="C121" s="14" t="s">
        <v>40</v>
      </c>
      <c r="D121" s="17" t="s">
        <v>1177</v>
      </c>
      <c r="E121" s="14" t="s">
        <v>46</v>
      </c>
      <c r="F121" s="14" t="s">
        <v>55</v>
      </c>
      <c r="G121" s="14" t="s">
        <v>106</v>
      </c>
      <c r="H121" s="40" t="s">
        <v>1148</v>
      </c>
      <c r="I121" s="22">
        <v>783863.13</v>
      </c>
      <c r="J121" s="22">
        <v>391931.56</v>
      </c>
      <c r="K121" s="14" t="s">
        <v>56</v>
      </c>
      <c r="L121" s="14">
        <v>4</v>
      </c>
      <c r="M121" s="14">
        <v>51</v>
      </c>
      <c r="N121" s="14">
        <v>90</v>
      </c>
      <c r="O121" s="22">
        <v>391931.56</v>
      </c>
      <c r="P121" s="22"/>
      <c r="Q121" s="25">
        <v>46275</v>
      </c>
      <c r="R121" s="14" t="s">
        <v>1172</v>
      </c>
      <c r="S121" s="17" t="s">
        <v>1179</v>
      </c>
    </row>
    <row r="122" spans="1:19" ht="76.5">
      <c r="A122" s="14" t="s">
        <v>1180</v>
      </c>
      <c r="B122" s="14" t="s">
        <v>1146</v>
      </c>
      <c r="C122" s="14" t="s">
        <v>40</v>
      </c>
      <c r="D122" s="17" t="s">
        <v>1181</v>
      </c>
      <c r="E122" s="14" t="s">
        <v>46</v>
      </c>
      <c r="F122" s="14" t="s">
        <v>55</v>
      </c>
      <c r="G122" s="14" t="s">
        <v>106</v>
      </c>
      <c r="H122" s="14" t="s">
        <v>1148</v>
      </c>
      <c r="I122" s="22">
        <v>779258.05</v>
      </c>
      <c r="J122" s="22">
        <v>779258.05</v>
      </c>
      <c r="K122" s="14" t="s">
        <v>56</v>
      </c>
      <c r="L122" s="14">
        <v>4</v>
      </c>
      <c r="M122" s="14">
        <v>52</v>
      </c>
      <c r="N122" s="14">
        <v>90</v>
      </c>
      <c r="O122" s="22">
        <v>779258.05</v>
      </c>
      <c r="P122" s="22"/>
      <c r="Q122" s="25">
        <v>46290</v>
      </c>
      <c r="R122" s="14" t="s">
        <v>369</v>
      </c>
      <c r="S122" s="17" t="s">
        <v>1183</v>
      </c>
    </row>
    <row r="123" spans="1:19" ht="140.25">
      <c r="A123" s="14" t="s">
        <v>540</v>
      </c>
      <c r="B123" s="14" t="s">
        <v>1184</v>
      </c>
      <c r="C123" s="14" t="s">
        <v>40</v>
      </c>
      <c r="D123" s="17" t="s">
        <v>1185</v>
      </c>
      <c r="E123" s="14" t="s">
        <v>46</v>
      </c>
      <c r="F123" s="14" t="s">
        <v>55</v>
      </c>
      <c r="G123" s="14" t="s">
        <v>106</v>
      </c>
      <c r="H123" s="14" t="s">
        <v>1148</v>
      </c>
      <c r="I123" s="22">
        <v>1930579.43</v>
      </c>
      <c r="J123" s="22">
        <v>1656437.15</v>
      </c>
      <c r="K123" s="14" t="s">
        <v>56</v>
      </c>
      <c r="L123" s="14">
        <v>4</v>
      </c>
      <c r="M123" s="14">
        <v>52</v>
      </c>
      <c r="N123" s="14">
        <v>90</v>
      </c>
      <c r="O123" s="22">
        <v>1656437.15</v>
      </c>
      <c r="P123" s="22"/>
      <c r="Q123" s="25">
        <v>46203</v>
      </c>
      <c r="R123" s="14" t="s">
        <v>272</v>
      </c>
      <c r="S123" s="17" t="s">
        <v>546</v>
      </c>
    </row>
    <row r="124" spans="1:19" ht="216.75">
      <c r="A124" s="14" t="s">
        <v>1187</v>
      </c>
      <c r="B124" s="14" t="s">
        <v>1188</v>
      </c>
      <c r="C124" s="14" t="s">
        <v>40</v>
      </c>
      <c r="D124" s="17" t="s">
        <v>1189</v>
      </c>
      <c r="E124" s="14" t="s">
        <v>46</v>
      </c>
      <c r="F124" s="14" t="s">
        <v>55</v>
      </c>
      <c r="G124" s="14" t="s">
        <v>106</v>
      </c>
      <c r="H124" s="14" t="s">
        <v>1148</v>
      </c>
      <c r="I124" s="22">
        <v>727198.48</v>
      </c>
      <c r="J124" s="22">
        <v>727198.48</v>
      </c>
      <c r="K124" s="14" t="s">
        <v>56</v>
      </c>
      <c r="L124" s="14">
        <v>4</v>
      </c>
      <c r="M124" s="14">
        <v>52</v>
      </c>
      <c r="N124" s="14">
        <v>90</v>
      </c>
      <c r="O124" s="22">
        <v>727198.48</v>
      </c>
      <c r="P124" s="22"/>
      <c r="Q124" s="25">
        <v>46203</v>
      </c>
      <c r="R124" s="14" t="s">
        <v>1191</v>
      </c>
      <c r="S124" s="17" t="s">
        <v>1192</v>
      </c>
    </row>
    <row r="125" spans="1:19" ht="76.5">
      <c r="A125" s="14" t="s">
        <v>1193</v>
      </c>
      <c r="B125" s="14" t="s">
        <v>1184</v>
      </c>
      <c r="C125" s="14" t="s">
        <v>40</v>
      </c>
      <c r="D125" s="17" t="s">
        <v>1194</v>
      </c>
      <c r="E125" s="14" t="s">
        <v>46</v>
      </c>
      <c r="F125" s="14" t="s">
        <v>55</v>
      </c>
      <c r="G125" s="14" t="s">
        <v>106</v>
      </c>
      <c r="H125" s="14" t="s">
        <v>1148</v>
      </c>
      <c r="I125" s="22">
        <v>2051902.94</v>
      </c>
      <c r="J125" s="22">
        <v>1438383.96</v>
      </c>
      <c r="K125" s="14" t="s">
        <v>56</v>
      </c>
      <c r="L125" s="14">
        <v>4</v>
      </c>
      <c r="M125" s="14">
        <v>52</v>
      </c>
      <c r="N125" s="14">
        <v>90</v>
      </c>
      <c r="O125" s="22">
        <v>1438383.96</v>
      </c>
      <c r="P125" s="22"/>
      <c r="Q125" s="25">
        <v>46233</v>
      </c>
      <c r="R125" s="14" t="s">
        <v>272</v>
      </c>
      <c r="S125" s="17" t="s">
        <v>1196</v>
      </c>
    </row>
    <row r="126" spans="1:19" ht="153">
      <c r="A126" s="14" t="s">
        <v>1197</v>
      </c>
      <c r="B126" s="14" t="s">
        <v>1184</v>
      </c>
      <c r="C126" s="14" t="s">
        <v>40</v>
      </c>
      <c r="D126" s="17" t="s">
        <v>1199</v>
      </c>
      <c r="E126" s="14" t="s">
        <v>46</v>
      </c>
      <c r="F126" s="14" t="s">
        <v>55</v>
      </c>
      <c r="G126" s="14" t="s">
        <v>106</v>
      </c>
      <c r="H126" s="14" t="s">
        <v>1148</v>
      </c>
      <c r="I126" s="22">
        <v>1634407.67</v>
      </c>
      <c r="J126" s="22">
        <v>817203.84</v>
      </c>
      <c r="K126" s="14" t="s">
        <v>56</v>
      </c>
      <c r="L126" s="14">
        <v>4</v>
      </c>
      <c r="M126" s="14">
        <v>52</v>
      </c>
      <c r="N126" s="14">
        <v>90</v>
      </c>
      <c r="O126" s="22">
        <v>817203.84</v>
      </c>
      <c r="P126" s="22"/>
      <c r="Q126" s="25">
        <v>46280</v>
      </c>
      <c r="R126" s="14" t="s">
        <v>245</v>
      </c>
      <c r="S126" s="17" t="s">
        <v>1196</v>
      </c>
    </row>
    <row r="127" spans="1:19" ht="153">
      <c r="A127" s="14" t="s">
        <v>1200</v>
      </c>
      <c r="B127" s="14" t="s">
        <v>1184</v>
      </c>
      <c r="C127" s="14" t="s">
        <v>40</v>
      </c>
      <c r="D127" s="17" t="s">
        <v>1202</v>
      </c>
      <c r="E127" s="14" t="s">
        <v>46</v>
      </c>
      <c r="F127" s="14" t="s">
        <v>55</v>
      </c>
      <c r="G127" s="14" t="s">
        <v>106</v>
      </c>
      <c r="H127" s="14" t="s">
        <v>1148</v>
      </c>
      <c r="I127" s="22">
        <v>1529037.02</v>
      </c>
      <c r="J127" s="22">
        <v>764518.51</v>
      </c>
      <c r="K127" s="14" t="s">
        <v>56</v>
      </c>
      <c r="L127" s="14">
        <v>4</v>
      </c>
      <c r="M127" s="14">
        <v>52</v>
      </c>
      <c r="N127" s="14">
        <v>90</v>
      </c>
      <c r="O127" s="22">
        <v>764518.51</v>
      </c>
      <c r="P127" s="22"/>
      <c r="Q127" s="25">
        <v>46275</v>
      </c>
      <c r="R127" s="14" t="s">
        <v>245</v>
      </c>
      <c r="S127" s="17" t="s">
        <v>1196</v>
      </c>
    </row>
    <row r="128" spans="1:19" ht="76.5">
      <c r="A128" s="14" t="s">
        <v>1203</v>
      </c>
      <c r="B128" s="14" t="s">
        <v>1184</v>
      </c>
      <c r="C128" s="14" t="s">
        <v>40</v>
      </c>
      <c r="D128" s="17" t="s">
        <v>1205</v>
      </c>
      <c r="E128" s="14" t="s">
        <v>46</v>
      </c>
      <c r="F128" s="14" t="s">
        <v>55</v>
      </c>
      <c r="G128" s="14" t="s">
        <v>106</v>
      </c>
      <c r="H128" s="14" t="s">
        <v>1148</v>
      </c>
      <c r="I128" s="22">
        <v>762091.5</v>
      </c>
      <c r="J128" s="22">
        <v>381045.75</v>
      </c>
      <c r="K128" s="14" t="s">
        <v>56</v>
      </c>
      <c r="L128" s="14">
        <v>4</v>
      </c>
      <c r="M128" s="14">
        <v>52</v>
      </c>
      <c r="N128" s="14">
        <v>90</v>
      </c>
      <c r="O128" s="22">
        <v>381045.75</v>
      </c>
      <c r="P128" s="22"/>
      <c r="Q128" s="25">
        <v>46270</v>
      </c>
      <c r="R128" s="14" t="s">
        <v>272</v>
      </c>
      <c r="S128" s="17" t="s">
        <v>1196</v>
      </c>
    </row>
    <row r="129" spans="1:19" ht="89.25">
      <c r="A129" s="14" t="s">
        <v>1207</v>
      </c>
      <c r="B129" s="14" t="s">
        <v>1184</v>
      </c>
      <c r="C129" s="14" t="s">
        <v>40</v>
      </c>
      <c r="D129" s="17" t="s">
        <v>1209</v>
      </c>
      <c r="E129" s="14" t="s">
        <v>46</v>
      </c>
      <c r="F129" s="14" t="s">
        <v>55</v>
      </c>
      <c r="G129" s="14" t="s">
        <v>106</v>
      </c>
      <c r="H129" s="14" t="s">
        <v>1148</v>
      </c>
      <c r="I129" s="22">
        <v>1310279.69</v>
      </c>
      <c r="J129" s="22">
        <v>655139.85</v>
      </c>
      <c r="K129" s="14" t="s">
        <v>56</v>
      </c>
      <c r="L129" s="14">
        <v>4</v>
      </c>
      <c r="M129" s="14">
        <v>52</v>
      </c>
      <c r="N129" s="14">
        <v>90</v>
      </c>
      <c r="O129" s="22">
        <v>655139.85</v>
      </c>
      <c r="P129" s="22"/>
      <c r="Q129" s="25">
        <v>46280</v>
      </c>
      <c r="R129" s="14" t="s">
        <v>272</v>
      </c>
      <c r="S129" s="17" t="s">
        <v>1196</v>
      </c>
    </row>
    <row r="130" spans="1:19" ht="76.5">
      <c r="A130" s="14" t="s">
        <v>1210</v>
      </c>
      <c r="B130" s="14" t="s">
        <v>1184</v>
      </c>
      <c r="C130" s="14" t="s">
        <v>40</v>
      </c>
      <c r="D130" s="17" t="s">
        <v>1212</v>
      </c>
      <c r="E130" s="14" t="s">
        <v>46</v>
      </c>
      <c r="F130" s="14" t="s">
        <v>55</v>
      </c>
      <c r="G130" s="14" t="s">
        <v>106</v>
      </c>
      <c r="H130" s="14" t="s">
        <v>1148</v>
      </c>
      <c r="I130" s="22">
        <v>801028.76</v>
      </c>
      <c r="J130" s="22">
        <v>400514.38</v>
      </c>
      <c r="K130" s="14" t="s">
        <v>56</v>
      </c>
      <c r="L130" s="14">
        <v>4</v>
      </c>
      <c r="M130" s="14">
        <v>52</v>
      </c>
      <c r="N130" s="14">
        <v>90</v>
      </c>
      <c r="O130" s="22">
        <v>400514.38</v>
      </c>
      <c r="P130" s="22"/>
      <c r="Q130" s="25">
        <v>46295</v>
      </c>
      <c r="R130" s="14" t="s">
        <v>272</v>
      </c>
      <c r="S130" s="17" t="s">
        <v>1196</v>
      </c>
    </row>
    <row r="131" spans="1:19" ht="76.5">
      <c r="A131" s="40" t="s">
        <v>1213</v>
      </c>
      <c r="B131" s="14" t="s">
        <v>1176</v>
      </c>
      <c r="C131" s="14" t="s">
        <v>40</v>
      </c>
      <c r="D131" s="17" t="s">
        <v>1216</v>
      </c>
      <c r="E131" s="14" t="s">
        <v>46</v>
      </c>
      <c r="F131" s="14" t="s">
        <v>55</v>
      </c>
      <c r="G131" s="14" t="s">
        <v>106</v>
      </c>
      <c r="H131" s="40" t="s">
        <v>1148</v>
      </c>
      <c r="I131" s="22">
        <v>23344624.809999999</v>
      </c>
      <c r="J131" s="22">
        <v>817061.87</v>
      </c>
      <c r="K131" s="14" t="s">
        <v>56</v>
      </c>
      <c r="L131" s="14">
        <v>4</v>
      </c>
      <c r="M131" s="14">
        <v>52</v>
      </c>
      <c r="N131" s="14">
        <v>90</v>
      </c>
      <c r="O131" s="22">
        <v>817061.87</v>
      </c>
      <c r="P131" s="22"/>
      <c r="Q131" s="25">
        <v>46310</v>
      </c>
      <c r="R131" s="55" t="s">
        <v>272</v>
      </c>
      <c r="S131" s="17" t="s">
        <v>1046</v>
      </c>
    </row>
    <row r="132" spans="1:19" ht="76.5">
      <c r="A132" s="40" t="s">
        <v>1217</v>
      </c>
      <c r="B132" s="14" t="s">
        <v>1176</v>
      </c>
      <c r="C132" s="14" t="s">
        <v>40</v>
      </c>
      <c r="D132" s="17" t="s">
        <v>1219</v>
      </c>
      <c r="E132" s="14" t="s">
        <v>46</v>
      </c>
      <c r="F132" s="14" t="s">
        <v>55</v>
      </c>
      <c r="G132" s="14" t="s">
        <v>106</v>
      </c>
      <c r="H132" s="40" t="s">
        <v>1148</v>
      </c>
      <c r="I132" s="22">
        <v>27797801.899999999</v>
      </c>
      <c r="J132" s="22">
        <v>847832.96</v>
      </c>
      <c r="K132" s="14" t="s">
        <v>56</v>
      </c>
      <c r="L132" s="14">
        <v>4</v>
      </c>
      <c r="M132" s="14">
        <v>52</v>
      </c>
      <c r="N132" s="14">
        <v>90</v>
      </c>
      <c r="O132" s="22">
        <v>847832.96</v>
      </c>
      <c r="P132" s="22"/>
      <c r="Q132" s="25">
        <v>46325</v>
      </c>
      <c r="R132" s="14" t="s">
        <v>272</v>
      </c>
      <c r="S132" s="17" t="s">
        <v>1046</v>
      </c>
    </row>
    <row r="133" spans="1:19" ht="140.25">
      <c r="A133" s="14" t="s">
        <v>1220</v>
      </c>
      <c r="B133" s="14" t="s">
        <v>1222</v>
      </c>
      <c r="C133" s="14" t="s">
        <v>40</v>
      </c>
      <c r="D133" s="17" t="s">
        <v>1223</v>
      </c>
      <c r="E133" s="14" t="s">
        <v>46</v>
      </c>
      <c r="F133" s="14" t="s">
        <v>55</v>
      </c>
      <c r="G133" s="14" t="s">
        <v>106</v>
      </c>
      <c r="H133" s="14" t="s">
        <v>1148</v>
      </c>
      <c r="I133" s="22" t="s">
        <v>1224</v>
      </c>
      <c r="J133" s="22" t="s">
        <v>1225</v>
      </c>
      <c r="K133" s="14" t="s">
        <v>56</v>
      </c>
      <c r="L133" s="14">
        <v>4</v>
      </c>
      <c r="M133" s="14">
        <v>52</v>
      </c>
      <c r="N133" s="14">
        <v>90</v>
      </c>
      <c r="O133" s="22" t="s">
        <v>1225</v>
      </c>
      <c r="P133" s="22"/>
      <c r="Q133" s="25">
        <v>46351</v>
      </c>
      <c r="R133" s="14" t="s">
        <v>797</v>
      </c>
      <c r="S133" s="17" t="s">
        <v>1227</v>
      </c>
    </row>
    <row r="134" spans="1:19" ht="204">
      <c r="A134" s="14" t="s">
        <v>479</v>
      </c>
      <c r="B134" s="14" t="s">
        <v>1228</v>
      </c>
      <c r="C134" s="14" t="s">
        <v>40</v>
      </c>
      <c r="D134" s="17" t="s">
        <v>1229</v>
      </c>
      <c r="E134" s="14" t="s">
        <v>46</v>
      </c>
      <c r="F134" s="14" t="s">
        <v>55</v>
      </c>
      <c r="G134" s="14" t="s">
        <v>106</v>
      </c>
      <c r="H134" s="14" t="s">
        <v>1148</v>
      </c>
      <c r="I134" s="22">
        <v>1136908.21</v>
      </c>
      <c r="J134" s="22">
        <v>1136908.21</v>
      </c>
      <c r="K134" s="14" t="s">
        <v>56</v>
      </c>
      <c r="L134" s="14">
        <v>4</v>
      </c>
      <c r="M134" s="14">
        <v>52</v>
      </c>
      <c r="N134" s="14">
        <v>90</v>
      </c>
      <c r="O134" s="22">
        <v>1136908.21</v>
      </c>
      <c r="P134" s="22"/>
      <c r="Q134" s="25">
        <v>46386</v>
      </c>
      <c r="R134" s="14" t="s">
        <v>245</v>
      </c>
      <c r="S134" s="17" t="s">
        <v>1231</v>
      </c>
    </row>
    <row r="135" spans="1:19" ht="216.75">
      <c r="A135" s="14" t="s">
        <v>1232</v>
      </c>
      <c r="B135" s="14" t="s">
        <v>1233</v>
      </c>
      <c r="C135" s="14" t="s">
        <v>40</v>
      </c>
      <c r="D135" s="17" t="s">
        <v>1234</v>
      </c>
      <c r="E135" s="14" t="s">
        <v>46</v>
      </c>
      <c r="F135" s="14" t="s">
        <v>55</v>
      </c>
      <c r="G135" s="14" t="s">
        <v>106</v>
      </c>
      <c r="H135" s="14" t="s">
        <v>1148</v>
      </c>
      <c r="I135" s="22">
        <v>0</v>
      </c>
      <c r="J135" s="22">
        <f>6000000</f>
        <v>6000000</v>
      </c>
      <c r="K135" s="14" t="s">
        <v>51</v>
      </c>
      <c r="L135" s="14">
        <v>3</v>
      </c>
      <c r="M135" s="14">
        <v>39</v>
      </c>
      <c r="N135" s="14">
        <v>90</v>
      </c>
      <c r="O135" s="22">
        <v>6000000</v>
      </c>
      <c r="P135" s="77"/>
      <c r="Q135" s="25">
        <v>46387</v>
      </c>
      <c r="R135" s="14" t="s">
        <v>1191</v>
      </c>
      <c r="S135" s="17"/>
    </row>
    <row r="136" spans="1:19" ht="165.75">
      <c r="A136" s="14" t="s">
        <v>1238</v>
      </c>
      <c r="B136" s="14" t="s">
        <v>1239</v>
      </c>
      <c r="C136" s="14" t="s">
        <v>110</v>
      </c>
      <c r="D136" s="17" t="s">
        <v>112</v>
      </c>
      <c r="E136" s="14" t="s">
        <v>113</v>
      </c>
      <c r="F136" s="14" t="s">
        <v>55</v>
      </c>
      <c r="G136" s="14" t="s">
        <v>106</v>
      </c>
      <c r="H136" s="14" t="s">
        <v>153</v>
      </c>
      <c r="I136" s="22">
        <v>217086868.85458326</v>
      </c>
      <c r="J136" s="22">
        <v>39114110.455200002</v>
      </c>
      <c r="K136" s="14" t="s">
        <v>51</v>
      </c>
      <c r="L136" s="14">
        <v>3</v>
      </c>
      <c r="M136" s="14">
        <v>37</v>
      </c>
      <c r="N136" s="14">
        <v>90</v>
      </c>
      <c r="O136" s="22">
        <v>39114110.455200002</v>
      </c>
      <c r="P136" s="14"/>
      <c r="Q136" s="25">
        <v>46035</v>
      </c>
      <c r="R136" s="14" t="s">
        <v>124</v>
      </c>
      <c r="S136" s="17"/>
    </row>
    <row r="137" spans="1:19" ht="165.75">
      <c r="A137" s="14" t="s">
        <v>1241</v>
      </c>
      <c r="B137" s="14" t="s">
        <v>1242</v>
      </c>
      <c r="C137" s="14" t="s">
        <v>34</v>
      </c>
      <c r="D137" s="17" t="s">
        <v>1243</v>
      </c>
      <c r="E137" s="14" t="s">
        <v>113</v>
      </c>
      <c r="F137" s="14" t="s">
        <v>55</v>
      </c>
      <c r="G137" s="14" t="s">
        <v>106</v>
      </c>
      <c r="H137" s="40" t="s">
        <v>386</v>
      </c>
      <c r="I137" s="22">
        <v>7517110.9699999997</v>
      </c>
      <c r="J137" s="22">
        <v>7517110.9699999997</v>
      </c>
      <c r="K137" s="14" t="s">
        <v>51</v>
      </c>
      <c r="L137" s="14">
        <v>3</v>
      </c>
      <c r="M137" s="14">
        <v>37</v>
      </c>
      <c r="N137" s="14">
        <v>90</v>
      </c>
      <c r="O137" s="22">
        <v>7517110.9699999997</v>
      </c>
      <c r="P137" s="14"/>
      <c r="Q137" s="25">
        <v>46174</v>
      </c>
      <c r="R137" s="14" t="s">
        <v>1244</v>
      </c>
      <c r="S137" s="17" t="s">
        <v>845</v>
      </c>
    </row>
    <row r="138" spans="1:19" ht="153">
      <c r="A138" s="14" t="s">
        <v>1245</v>
      </c>
      <c r="B138" s="14" t="s">
        <v>1246</v>
      </c>
      <c r="C138" s="14"/>
      <c r="D138" s="17" t="s">
        <v>1247</v>
      </c>
      <c r="E138" s="14" t="s">
        <v>113</v>
      </c>
      <c r="F138" s="14"/>
      <c r="G138" s="14" t="s">
        <v>106</v>
      </c>
      <c r="H138" s="14" t="s">
        <v>133</v>
      </c>
      <c r="I138" s="22">
        <v>56714286</v>
      </c>
      <c r="J138" s="22">
        <v>6616666.7000000002</v>
      </c>
      <c r="K138" s="14" t="s">
        <v>51</v>
      </c>
      <c r="L138" s="14">
        <v>3</v>
      </c>
      <c r="M138" s="14">
        <v>37</v>
      </c>
      <c r="N138" s="14">
        <v>90</v>
      </c>
      <c r="O138" s="22">
        <v>6616666.7000000002</v>
      </c>
      <c r="P138" s="14"/>
      <c r="Q138" s="25">
        <v>46196</v>
      </c>
      <c r="R138" s="14" t="s">
        <v>62</v>
      </c>
      <c r="S138" s="17" t="s">
        <v>1249</v>
      </c>
    </row>
    <row r="139" spans="1:19" ht="127.5">
      <c r="A139" s="40" t="s">
        <v>1250</v>
      </c>
      <c r="B139" s="40" t="s">
        <v>1251</v>
      </c>
      <c r="C139" s="40" t="s">
        <v>110</v>
      </c>
      <c r="D139" s="43" t="s">
        <v>1252</v>
      </c>
      <c r="E139" s="40" t="s">
        <v>113</v>
      </c>
      <c r="F139" s="40" t="s">
        <v>122</v>
      </c>
      <c r="G139" s="40" t="s">
        <v>106</v>
      </c>
      <c r="H139" s="40" t="s">
        <v>133</v>
      </c>
      <c r="I139" s="44">
        <v>60656686.079999998</v>
      </c>
      <c r="J139" s="44">
        <v>11120392.449999999</v>
      </c>
      <c r="K139" s="40" t="s">
        <v>51</v>
      </c>
      <c r="L139" s="40">
        <v>3</v>
      </c>
      <c r="M139" s="40">
        <v>37</v>
      </c>
      <c r="N139" s="40">
        <v>90</v>
      </c>
      <c r="O139" s="44">
        <v>11120392.449999999</v>
      </c>
      <c r="P139" s="40"/>
      <c r="Q139" s="45">
        <v>46253</v>
      </c>
      <c r="R139" s="40"/>
      <c r="S139" s="43" t="s">
        <v>1254</v>
      </c>
    </row>
    <row r="140" spans="1:19" ht="191.25">
      <c r="A140" s="14" t="s">
        <v>1255</v>
      </c>
      <c r="B140" s="14" t="s">
        <v>1256</v>
      </c>
      <c r="C140" s="14" t="s">
        <v>110</v>
      </c>
      <c r="D140" s="17" t="s">
        <v>1258</v>
      </c>
      <c r="E140" s="14" t="s">
        <v>113</v>
      </c>
      <c r="F140" s="14" t="s">
        <v>55</v>
      </c>
      <c r="G140" s="14" t="s">
        <v>106</v>
      </c>
      <c r="H140" s="14" t="s">
        <v>153</v>
      </c>
      <c r="I140" s="22">
        <v>147982654.08000001</v>
      </c>
      <c r="J140" s="22">
        <v>2466377.5699999998</v>
      </c>
      <c r="K140" s="14" t="s">
        <v>51</v>
      </c>
      <c r="L140" s="14">
        <v>3</v>
      </c>
      <c r="M140" s="14">
        <v>37</v>
      </c>
      <c r="N140" s="14">
        <v>90</v>
      </c>
      <c r="O140" s="22">
        <v>2466377.5699999998</v>
      </c>
      <c r="P140" s="14"/>
      <c r="Q140" s="25">
        <v>46357</v>
      </c>
      <c r="R140" s="14" t="s">
        <v>1259</v>
      </c>
      <c r="S140" s="17" t="s">
        <v>1260</v>
      </c>
    </row>
    <row r="141" spans="1:19" ht="102">
      <c r="A141" s="14" t="s">
        <v>1262</v>
      </c>
      <c r="B141" s="14" t="s">
        <v>1263</v>
      </c>
      <c r="C141" s="14" t="s">
        <v>1264</v>
      </c>
      <c r="D141" s="17" t="s">
        <v>1265</v>
      </c>
      <c r="E141" s="14" t="s">
        <v>166</v>
      </c>
      <c r="F141" s="14" t="s">
        <v>43</v>
      </c>
      <c r="G141" s="14" t="s">
        <v>106</v>
      </c>
      <c r="H141" s="14" t="s">
        <v>386</v>
      </c>
      <c r="I141" s="22">
        <v>251136</v>
      </c>
      <c r="J141" s="22">
        <v>81532</v>
      </c>
      <c r="K141" s="14" t="s">
        <v>51</v>
      </c>
      <c r="L141" s="14">
        <v>3</v>
      </c>
      <c r="M141" s="14" t="s">
        <v>1266</v>
      </c>
      <c r="N141" s="14">
        <v>90</v>
      </c>
      <c r="O141" s="22">
        <v>81532</v>
      </c>
      <c r="P141" s="14"/>
      <c r="Q141" s="25">
        <v>46024</v>
      </c>
      <c r="R141" s="14" t="s">
        <v>74</v>
      </c>
      <c r="S141" s="17"/>
    </row>
    <row r="142" spans="1:19" ht="51">
      <c r="A142" s="14" t="s">
        <v>1268</v>
      </c>
      <c r="B142" s="14" t="s">
        <v>1269</v>
      </c>
      <c r="C142" s="14" t="s">
        <v>34</v>
      </c>
      <c r="D142" s="17" t="s">
        <v>1270</v>
      </c>
      <c r="E142" s="14" t="s">
        <v>1271</v>
      </c>
      <c r="F142" s="14" t="s">
        <v>1272</v>
      </c>
      <c r="G142" s="14" t="s">
        <v>106</v>
      </c>
      <c r="H142" s="14" t="s">
        <v>386</v>
      </c>
      <c r="I142" s="22" t="s">
        <v>1273</v>
      </c>
      <c r="J142" s="22" t="s">
        <v>1273</v>
      </c>
      <c r="K142" s="14" t="s">
        <v>51</v>
      </c>
      <c r="L142" s="14">
        <v>3</v>
      </c>
      <c r="M142" s="14">
        <v>39</v>
      </c>
      <c r="N142" s="14">
        <v>90</v>
      </c>
      <c r="O142" s="22" t="s">
        <v>1273</v>
      </c>
      <c r="P142" s="14"/>
      <c r="Q142" s="25">
        <v>46055</v>
      </c>
      <c r="R142" s="14" t="s">
        <v>1274</v>
      </c>
      <c r="S142" s="17"/>
    </row>
    <row r="143" spans="1:19" ht="178.5">
      <c r="A143" s="40" t="s">
        <v>1275</v>
      </c>
      <c r="B143" s="14" t="s">
        <v>1277</v>
      </c>
      <c r="C143" s="14" t="s">
        <v>34</v>
      </c>
      <c r="D143" s="17" t="s">
        <v>1279</v>
      </c>
      <c r="E143" s="14" t="s">
        <v>1280</v>
      </c>
      <c r="F143" s="14" t="s">
        <v>122</v>
      </c>
      <c r="G143" s="14" t="s">
        <v>106</v>
      </c>
      <c r="H143" s="40" t="s">
        <v>153</v>
      </c>
      <c r="I143" s="22">
        <v>210000</v>
      </c>
      <c r="J143" s="22">
        <v>210000</v>
      </c>
      <c r="K143" s="14" t="s">
        <v>51</v>
      </c>
      <c r="L143" s="14">
        <v>3</v>
      </c>
      <c r="M143" s="14">
        <v>39</v>
      </c>
      <c r="N143" s="14">
        <v>90</v>
      </c>
      <c r="O143" s="22">
        <v>210000</v>
      </c>
      <c r="P143" s="14"/>
      <c r="Q143" s="25">
        <v>46265</v>
      </c>
      <c r="R143" s="14" t="s">
        <v>1281</v>
      </c>
      <c r="S143" s="17" t="s">
        <v>441</v>
      </c>
    </row>
    <row r="144" spans="1:19" ht="63.75">
      <c r="A144" s="14" t="s">
        <v>1282</v>
      </c>
      <c r="B144" s="14" t="s">
        <v>1283</v>
      </c>
      <c r="C144" s="14" t="s">
        <v>34</v>
      </c>
      <c r="D144" s="17" t="s">
        <v>1285</v>
      </c>
      <c r="E144" s="14" t="s">
        <v>166</v>
      </c>
      <c r="F144" s="14" t="s">
        <v>55</v>
      </c>
      <c r="G144" s="14" t="s">
        <v>106</v>
      </c>
      <c r="H144" s="14" t="s">
        <v>133</v>
      </c>
      <c r="I144" s="22">
        <f t="shared" ref="I144:J144" si="6">2053700.06+2672373.8</f>
        <v>4726073.8599999994</v>
      </c>
      <c r="J144" s="22">
        <f t="shared" si="6"/>
        <v>4726073.8599999994</v>
      </c>
      <c r="K144" s="14" t="s">
        <v>1287</v>
      </c>
      <c r="L144" s="14" t="s">
        <v>192</v>
      </c>
      <c r="M144" s="14" t="s">
        <v>1288</v>
      </c>
      <c r="N144" s="14">
        <v>90</v>
      </c>
      <c r="O144" s="22">
        <f>J144</f>
        <v>4726073.8599999994</v>
      </c>
      <c r="P144" s="14"/>
      <c r="Q144" s="25">
        <v>46027</v>
      </c>
      <c r="R144" s="14" t="s">
        <v>62</v>
      </c>
      <c r="S144" s="17"/>
    </row>
    <row r="145" spans="1:19" ht="63.75">
      <c r="A145" s="14" t="s">
        <v>1290</v>
      </c>
      <c r="B145" s="14" t="s">
        <v>1291</v>
      </c>
      <c r="C145" s="14" t="s">
        <v>34</v>
      </c>
      <c r="D145" s="17" t="s">
        <v>1292</v>
      </c>
      <c r="E145" s="14" t="s">
        <v>166</v>
      </c>
      <c r="F145" s="14" t="s">
        <v>385</v>
      </c>
      <c r="G145" s="14" t="s">
        <v>106</v>
      </c>
      <c r="H145" s="14" t="s">
        <v>386</v>
      </c>
      <c r="I145" s="22">
        <v>7620</v>
      </c>
      <c r="J145" s="22">
        <v>7620</v>
      </c>
      <c r="K145" s="22" t="s">
        <v>51</v>
      </c>
      <c r="L145" s="14">
        <v>3</v>
      </c>
      <c r="M145" s="14">
        <v>39</v>
      </c>
      <c r="N145" s="14">
        <v>90</v>
      </c>
      <c r="O145" s="22">
        <v>7620</v>
      </c>
      <c r="P145" s="14"/>
      <c r="Q145" s="25">
        <v>46113</v>
      </c>
      <c r="R145" s="14" t="s">
        <v>62</v>
      </c>
      <c r="S145" s="39"/>
    </row>
    <row r="146" spans="1:19" ht="89.25">
      <c r="A146" s="14" t="s">
        <v>1294</v>
      </c>
      <c r="B146" s="14" t="s">
        <v>1295</v>
      </c>
      <c r="C146" s="14" t="s">
        <v>34</v>
      </c>
      <c r="D146" s="17" t="s">
        <v>1296</v>
      </c>
      <c r="E146" s="14" t="s">
        <v>166</v>
      </c>
      <c r="F146" s="14" t="s">
        <v>43</v>
      </c>
      <c r="G146" s="14" t="s">
        <v>106</v>
      </c>
      <c r="H146" s="14" t="s">
        <v>491</v>
      </c>
      <c r="I146" s="22">
        <f>844159.68-139118.4</f>
        <v>705041.28</v>
      </c>
      <c r="J146" s="22">
        <f>422079.84-69559.2</f>
        <v>352520.64</v>
      </c>
      <c r="K146" s="14" t="s">
        <v>51</v>
      </c>
      <c r="L146" s="14">
        <v>3</v>
      </c>
      <c r="M146" s="14">
        <v>39</v>
      </c>
      <c r="N146" s="14">
        <v>90</v>
      </c>
      <c r="O146" s="22">
        <f>422079.84-69559.2</f>
        <v>352520.64</v>
      </c>
      <c r="P146" s="14"/>
      <c r="Q146" s="25">
        <v>46157</v>
      </c>
      <c r="R146" s="14" t="s">
        <v>1300</v>
      </c>
      <c r="S146" s="17"/>
    </row>
    <row r="147" spans="1:19" ht="76.5">
      <c r="A147" s="14" t="s">
        <v>1301</v>
      </c>
      <c r="B147" s="14" t="s">
        <v>1302</v>
      </c>
      <c r="C147" s="14" t="s">
        <v>429</v>
      </c>
      <c r="D147" s="17" t="s">
        <v>1303</v>
      </c>
      <c r="E147" s="14" t="s">
        <v>166</v>
      </c>
      <c r="F147" s="14" t="s">
        <v>43</v>
      </c>
      <c r="G147" s="14" t="s">
        <v>106</v>
      </c>
      <c r="H147" s="14" t="s">
        <v>491</v>
      </c>
      <c r="I147" s="22">
        <v>77000</v>
      </c>
      <c r="J147" s="22">
        <v>77000</v>
      </c>
      <c r="K147" s="14" t="s">
        <v>51</v>
      </c>
      <c r="L147" s="14">
        <v>3</v>
      </c>
      <c r="M147" s="14">
        <v>39</v>
      </c>
      <c r="N147" s="14">
        <v>90</v>
      </c>
      <c r="O147" s="22">
        <v>77000</v>
      </c>
      <c r="P147" s="14"/>
      <c r="Q147" s="25">
        <v>46055</v>
      </c>
      <c r="R147" s="14" t="s">
        <v>1305</v>
      </c>
      <c r="S147" s="17" t="s">
        <v>1306</v>
      </c>
    </row>
    <row r="148" spans="1:19" ht="76.5">
      <c r="A148" s="14" t="s">
        <v>1307</v>
      </c>
      <c r="B148" s="14" t="s">
        <v>1309</v>
      </c>
      <c r="C148" s="14" t="s">
        <v>429</v>
      </c>
      <c r="D148" s="17" t="s">
        <v>1310</v>
      </c>
      <c r="E148" s="14" t="s">
        <v>166</v>
      </c>
      <c r="F148" s="14" t="s">
        <v>1272</v>
      </c>
      <c r="G148" s="14" t="s">
        <v>106</v>
      </c>
      <c r="H148" s="14" t="s">
        <v>491</v>
      </c>
      <c r="I148" s="22">
        <v>300600</v>
      </c>
      <c r="J148" s="22">
        <v>300600</v>
      </c>
      <c r="K148" s="14" t="s">
        <v>51</v>
      </c>
      <c r="L148" s="14">
        <v>3</v>
      </c>
      <c r="M148" s="14">
        <v>39</v>
      </c>
      <c r="N148" s="14">
        <v>90</v>
      </c>
      <c r="O148" s="22">
        <v>300600</v>
      </c>
      <c r="P148" s="14"/>
      <c r="Q148" s="25">
        <v>46104</v>
      </c>
      <c r="R148" s="55" t="s">
        <v>1311</v>
      </c>
      <c r="S148" s="17"/>
    </row>
    <row r="149" spans="1:19" ht="114.75">
      <c r="A149" s="14" t="s">
        <v>1312</v>
      </c>
      <c r="B149" s="14" t="s">
        <v>1313</v>
      </c>
      <c r="C149" s="14" t="s">
        <v>402</v>
      </c>
      <c r="D149" s="17" t="s">
        <v>1315</v>
      </c>
      <c r="E149" s="14" t="s">
        <v>166</v>
      </c>
      <c r="F149" s="14" t="s">
        <v>55</v>
      </c>
      <c r="G149" s="14" t="s">
        <v>106</v>
      </c>
      <c r="H149" s="14" t="s">
        <v>153</v>
      </c>
      <c r="I149" s="22">
        <f t="shared" ref="I149:J149" si="7">463115.5-4631.15</f>
        <v>458484.35</v>
      </c>
      <c r="J149" s="22">
        <f t="shared" si="7"/>
        <v>458484.35</v>
      </c>
      <c r="K149" s="14" t="s">
        <v>51</v>
      </c>
      <c r="L149" s="14">
        <v>3</v>
      </c>
      <c r="M149" s="14">
        <v>39</v>
      </c>
      <c r="N149" s="14">
        <v>90</v>
      </c>
      <c r="O149" s="22">
        <f>463115.5-4631.15</f>
        <v>458484.35</v>
      </c>
      <c r="P149" s="14"/>
      <c r="Q149" s="25">
        <v>46077</v>
      </c>
      <c r="R149" s="14" t="s">
        <v>1318</v>
      </c>
      <c r="S149" s="17"/>
    </row>
    <row r="150" spans="1:19" ht="89.25">
      <c r="A150" s="14" t="s">
        <v>1319</v>
      </c>
      <c r="B150" s="14" t="s">
        <v>1320</v>
      </c>
      <c r="C150" s="14" t="s">
        <v>34</v>
      </c>
      <c r="D150" s="17" t="s">
        <v>1321</v>
      </c>
      <c r="E150" s="14" t="s">
        <v>166</v>
      </c>
      <c r="F150" s="14" t="s">
        <v>55</v>
      </c>
      <c r="G150" s="14" t="s">
        <v>106</v>
      </c>
      <c r="H150" s="14" t="s">
        <v>1322</v>
      </c>
      <c r="I150" s="22">
        <v>960000</v>
      </c>
      <c r="J150" s="22">
        <v>960000</v>
      </c>
      <c r="K150" s="14" t="s">
        <v>51</v>
      </c>
      <c r="L150" s="14">
        <v>3</v>
      </c>
      <c r="M150" s="14">
        <v>39</v>
      </c>
      <c r="N150" s="14">
        <v>90</v>
      </c>
      <c r="O150" s="22">
        <v>960000</v>
      </c>
      <c r="P150" s="14"/>
      <c r="Q150" s="25">
        <v>46080</v>
      </c>
      <c r="R150" s="14" t="s">
        <v>62</v>
      </c>
      <c r="S150" s="17"/>
    </row>
    <row r="151" spans="1:19" ht="38.25">
      <c r="A151" s="14" t="s">
        <v>1323</v>
      </c>
      <c r="B151" s="14" t="s">
        <v>1324</v>
      </c>
      <c r="C151" s="14" t="s">
        <v>164</v>
      </c>
      <c r="D151" s="17" t="s">
        <v>1326</v>
      </c>
      <c r="E151" s="14" t="s">
        <v>166</v>
      </c>
      <c r="F151" s="14" t="s">
        <v>1328</v>
      </c>
      <c r="G151" s="14" t="s">
        <v>106</v>
      </c>
      <c r="H151" s="14" t="s">
        <v>386</v>
      </c>
      <c r="I151" s="22">
        <v>3400000</v>
      </c>
      <c r="J151" s="22">
        <f>3400000-3300000</f>
        <v>100000</v>
      </c>
      <c r="K151" s="14" t="s">
        <v>51</v>
      </c>
      <c r="L151" s="14">
        <v>3</v>
      </c>
      <c r="M151" s="14">
        <v>39</v>
      </c>
      <c r="N151" s="14">
        <v>90</v>
      </c>
      <c r="O151" s="22">
        <f>3400000-3300000</f>
        <v>100000</v>
      </c>
      <c r="P151" s="14"/>
      <c r="Q151" s="25">
        <v>46083</v>
      </c>
      <c r="R151" s="14" t="s">
        <v>1331</v>
      </c>
      <c r="S151" s="17"/>
    </row>
    <row r="152" spans="1:19" ht="191.25">
      <c r="A152" s="14" t="s">
        <v>1333</v>
      </c>
      <c r="B152" s="14" t="s">
        <v>1334</v>
      </c>
      <c r="C152" s="14" t="s">
        <v>1036</v>
      </c>
      <c r="D152" s="17" t="s">
        <v>1336</v>
      </c>
      <c r="E152" s="14" t="s">
        <v>166</v>
      </c>
      <c r="F152" s="14" t="s">
        <v>122</v>
      </c>
      <c r="G152" s="14" t="s">
        <v>106</v>
      </c>
      <c r="H152" s="14" t="s">
        <v>491</v>
      </c>
      <c r="I152" s="22">
        <v>275000</v>
      </c>
      <c r="J152" s="22">
        <v>150000</v>
      </c>
      <c r="K152" s="14" t="s">
        <v>51</v>
      </c>
      <c r="L152" s="14">
        <v>3</v>
      </c>
      <c r="M152" s="14">
        <v>39</v>
      </c>
      <c r="N152" s="14">
        <v>90</v>
      </c>
      <c r="O152" s="22">
        <v>150000</v>
      </c>
      <c r="P152" s="14"/>
      <c r="Q152" s="25">
        <v>46237</v>
      </c>
      <c r="R152" s="14" t="s">
        <v>1338</v>
      </c>
      <c r="S152" s="17" t="s">
        <v>1339</v>
      </c>
    </row>
    <row r="153" spans="1:19" ht="51">
      <c r="A153" s="14" t="s">
        <v>1340</v>
      </c>
      <c r="B153" s="14" t="s">
        <v>1341</v>
      </c>
      <c r="C153" s="14" t="s">
        <v>34</v>
      </c>
      <c r="D153" s="17" t="s">
        <v>1343</v>
      </c>
      <c r="E153" s="14" t="s">
        <v>166</v>
      </c>
      <c r="F153" s="14" t="s">
        <v>55</v>
      </c>
      <c r="G153" s="14" t="s">
        <v>106</v>
      </c>
      <c r="H153" s="14" t="s">
        <v>153</v>
      </c>
      <c r="I153" s="22">
        <v>143751.35999999999</v>
      </c>
      <c r="J153" s="22">
        <v>143751.35999999999</v>
      </c>
      <c r="K153" s="14" t="s">
        <v>51</v>
      </c>
      <c r="L153" s="14">
        <v>3</v>
      </c>
      <c r="M153" s="14">
        <v>39</v>
      </c>
      <c r="N153" s="14">
        <v>90</v>
      </c>
      <c r="O153" s="22">
        <v>143751.35999999999</v>
      </c>
      <c r="P153" s="14"/>
      <c r="Q153" s="25">
        <v>46241</v>
      </c>
      <c r="R153" s="14" t="s">
        <v>62</v>
      </c>
      <c r="S153" s="17"/>
    </row>
    <row r="154" spans="1:19" ht="89.25">
      <c r="A154" s="14" t="s">
        <v>1345</v>
      </c>
      <c r="B154" s="14" t="s">
        <v>1346</v>
      </c>
      <c r="C154" s="14" t="s">
        <v>34</v>
      </c>
      <c r="D154" s="17" t="s">
        <v>1347</v>
      </c>
      <c r="E154" s="14" t="s">
        <v>166</v>
      </c>
      <c r="F154" s="14" t="s">
        <v>43</v>
      </c>
      <c r="G154" s="14" t="s">
        <v>106</v>
      </c>
      <c r="H154" s="14" t="s">
        <v>386</v>
      </c>
      <c r="I154" s="22">
        <f t="shared" ref="I154:J154" si="8">3360000+940000</f>
        <v>4300000</v>
      </c>
      <c r="J154" s="22">
        <f t="shared" si="8"/>
        <v>4300000</v>
      </c>
      <c r="K154" s="14" t="s">
        <v>51</v>
      </c>
      <c r="L154" s="14">
        <v>3</v>
      </c>
      <c r="M154" s="14">
        <v>39</v>
      </c>
      <c r="N154" s="14">
        <v>90</v>
      </c>
      <c r="O154" s="22">
        <f>3360000+940000</f>
        <v>4300000</v>
      </c>
      <c r="P154" s="14"/>
      <c r="Q154" s="25">
        <v>46291</v>
      </c>
      <c r="R154" s="14" t="s">
        <v>62</v>
      </c>
      <c r="S154" s="17"/>
    </row>
    <row r="155" spans="1:19" ht="165.75">
      <c r="A155" s="14" t="s">
        <v>1352</v>
      </c>
      <c r="B155" s="14" t="s">
        <v>1353</v>
      </c>
      <c r="C155" s="14" t="s">
        <v>396</v>
      </c>
      <c r="D155" s="80" t="s">
        <v>1354</v>
      </c>
      <c r="E155" s="14" t="s">
        <v>166</v>
      </c>
      <c r="F155" s="14" t="s">
        <v>385</v>
      </c>
      <c r="G155" s="14" t="s">
        <v>106</v>
      </c>
      <c r="H155" s="14" t="s">
        <v>386</v>
      </c>
      <c r="I155" s="81">
        <v>1581439.22</v>
      </c>
      <c r="J155" s="81">
        <v>1581439.22</v>
      </c>
      <c r="K155" s="14" t="s">
        <v>51</v>
      </c>
      <c r="L155" s="14">
        <v>3</v>
      </c>
      <c r="M155" s="14">
        <v>39</v>
      </c>
      <c r="N155" s="14">
        <v>90</v>
      </c>
      <c r="O155" s="81">
        <v>1581439.22</v>
      </c>
      <c r="P155" s="14"/>
      <c r="Q155" s="25">
        <v>46325</v>
      </c>
      <c r="R155" s="14" t="s">
        <v>910</v>
      </c>
      <c r="S155" s="17" t="s">
        <v>1357</v>
      </c>
    </row>
    <row r="156" spans="1:19" ht="76.5">
      <c r="A156" s="14" t="s">
        <v>1358</v>
      </c>
      <c r="B156" s="14" t="s">
        <v>1359</v>
      </c>
      <c r="C156" s="14" t="s">
        <v>34</v>
      </c>
      <c r="D156" s="17" t="s">
        <v>1360</v>
      </c>
      <c r="E156" s="14" t="s">
        <v>166</v>
      </c>
      <c r="F156" s="14" t="s">
        <v>55</v>
      </c>
      <c r="G156" s="14" t="s">
        <v>106</v>
      </c>
      <c r="H156" s="14" t="s">
        <v>133</v>
      </c>
      <c r="I156" s="22">
        <v>258000</v>
      </c>
      <c r="J156" s="22">
        <v>258000</v>
      </c>
      <c r="K156" s="14" t="s">
        <v>51</v>
      </c>
      <c r="L156" s="14">
        <v>3</v>
      </c>
      <c r="M156" s="14">
        <v>39</v>
      </c>
      <c r="N156" s="14">
        <v>90</v>
      </c>
      <c r="O156" s="22">
        <v>258000</v>
      </c>
      <c r="P156" s="14"/>
      <c r="Q156" s="25">
        <v>46326</v>
      </c>
      <c r="R156" s="14" t="s">
        <v>62</v>
      </c>
      <c r="S156" s="17"/>
    </row>
    <row r="157" spans="1:19" ht="165.75">
      <c r="A157" s="14" t="s">
        <v>1361</v>
      </c>
      <c r="B157" s="14" t="s">
        <v>1362</v>
      </c>
      <c r="C157" s="14" t="s">
        <v>110</v>
      </c>
      <c r="D157" s="17" t="s">
        <v>1364</v>
      </c>
      <c r="E157" s="14" t="s">
        <v>166</v>
      </c>
      <c r="F157" s="14" t="s">
        <v>55</v>
      </c>
      <c r="G157" s="14" t="s">
        <v>106</v>
      </c>
      <c r="H157" s="14" t="s">
        <v>133</v>
      </c>
      <c r="I157" s="22">
        <v>258788564.40000001</v>
      </c>
      <c r="J157" s="22">
        <f>54429794.8-12214897.4</f>
        <v>42214897.399999999</v>
      </c>
      <c r="K157" s="14" t="s">
        <v>51</v>
      </c>
      <c r="L157" s="14">
        <v>3</v>
      </c>
      <c r="M157" s="14">
        <v>39</v>
      </c>
      <c r="N157" s="14">
        <v>90</v>
      </c>
      <c r="O157" s="22">
        <f>54429794.8-12214897.4</f>
        <v>42214897.399999999</v>
      </c>
      <c r="P157" s="14"/>
      <c r="Q157" s="25">
        <v>46357</v>
      </c>
      <c r="R157" s="14" t="s">
        <v>116</v>
      </c>
      <c r="S157" s="17"/>
    </row>
    <row r="158" spans="1:19" ht="38.25">
      <c r="A158" s="14" t="s">
        <v>1367</v>
      </c>
      <c r="B158" s="14" t="s">
        <v>1368</v>
      </c>
      <c r="C158" s="14" t="s">
        <v>34</v>
      </c>
      <c r="D158" s="17" t="s">
        <v>1370</v>
      </c>
      <c r="E158" s="14" t="s">
        <v>166</v>
      </c>
      <c r="F158" s="14" t="s">
        <v>43</v>
      </c>
      <c r="G158" s="14" t="s">
        <v>106</v>
      </c>
      <c r="H158" s="14" t="s">
        <v>491</v>
      </c>
      <c r="I158" s="22">
        <v>15982.75</v>
      </c>
      <c r="J158" s="22">
        <v>15982.75</v>
      </c>
      <c r="K158" s="14" t="s">
        <v>51</v>
      </c>
      <c r="L158" s="14">
        <v>3</v>
      </c>
      <c r="M158" s="14">
        <v>30</v>
      </c>
      <c r="N158" s="14">
        <v>90</v>
      </c>
      <c r="O158" s="22">
        <v>15982.75</v>
      </c>
      <c r="P158" s="14"/>
      <c r="Q158" s="25">
        <v>46387</v>
      </c>
      <c r="R158" s="14" t="s">
        <v>62</v>
      </c>
      <c r="S158" s="17"/>
    </row>
    <row r="159" spans="1:19" ht="89.25">
      <c r="A159" s="21" t="s">
        <v>1373</v>
      </c>
      <c r="B159" s="21" t="s">
        <v>1374</v>
      </c>
      <c r="C159" s="21" t="s">
        <v>396</v>
      </c>
      <c r="D159" s="24" t="s">
        <v>1375</v>
      </c>
      <c r="E159" s="21" t="s">
        <v>1376</v>
      </c>
      <c r="F159" s="21" t="s">
        <v>43</v>
      </c>
      <c r="G159" s="21" t="s">
        <v>106</v>
      </c>
      <c r="H159" s="21" t="s">
        <v>491</v>
      </c>
      <c r="I159" s="26">
        <v>40900</v>
      </c>
      <c r="J159" s="26">
        <v>40900</v>
      </c>
      <c r="K159" s="21" t="s">
        <v>51</v>
      </c>
      <c r="L159" s="21">
        <v>3</v>
      </c>
      <c r="M159" s="21">
        <v>39</v>
      </c>
      <c r="N159" s="21">
        <v>90</v>
      </c>
      <c r="O159" s="26">
        <v>40900</v>
      </c>
      <c r="P159" s="21"/>
      <c r="Q159" s="28">
        <v>46055</v>
      </c>
      <c r="R159" s="21" t="s">
        <v>481</v>
      </c>
      <c r="S159" s="17" t="s">
        <v>1379</v>
      </c>
    </row>
    <row r="160" spans="1:19" ht="153">
      <c r="A160" s="14" t="s">
        <v>1380</v>
      </c>
      <c r="B160" s="14" t="s">
        <v>1381</v>
      </c>
      <c r="C160" s="14" t="s">
        <v>396</v>
      </c>
      <c r="D160" s="17" t="s">
        <v>1383</v>
      </c>
      <c r="E160" s="14" t="s">
        <v>1376</v>
      </c>
      <c r="F160" s="14" t="s">
        <v>1025</v>
      </c>
      <c r="G160" s="14" t="s">
        <v>106</v>
      </c>
      <c r="H160" s="14" t="s">
        <v>386</v>
      </c>
      <c r="I160" s="22">
        <v>236250</v>
      </c>
      <c r="J160" s="22">
        <v>47250</v>
      </c>
      <c r="K160" s="14" t="s">
        <v>51</v>
      </c>
      <c r="L160" s="14">
        <v>3</v>
      </c>
      <c r="M160" s="14">
        <v>39</v>
      </c>
      <c r="N160" s="14">
        <v>90</v>
      </c>
      <c r="O160" s="22">
        <v>47250</v>
      </c>
      <c r="P160" s="14"/>
      <c r="Q160" s="25">
        <v>46055</v>
      </c>
      <c r="R160" s="14" t="s">
        <v>399</v>
      </c>
      <c r="S160" s="17" t="s">
        <v>1387</v>
      </c>
    </row>
    <row r="161" spans="1:19" ht="89.25">
      <c r="A161" s="21" t="s">
        <v>1388</v>
      </c>
      <c r="B161" s="21" t="s">
        <v>1389</v>
      </c>
      <c r="C161" s="21" t="s">
        <v>396</v>
      </c>
      <c r="D161" s="24" t="s">
        <v>1390</v>
      </c>
      <c r="E161" s="21" t="s">
        <v>1376</v>
      </c>
      <c r="F161" s="21" t="s">
        <v>43</v>
      </c>
      <c r="G161" s="21" t="s">
        <v>106</v>
      </c>
      <c r="H161" s="21" t="s">
        <v>386</v>
      </c>
      <c r="I161" s="26">
        <v>163600</v>
      </c>
      <c r="J161" s="26">
        <v>32720</v>
      </c>
      <c r="K161" s="21" t="s">
        <v>51</v>
      </c>
      <c r="L161" s="21">
        <v>3</v>
      </c>
      <c r="M161" s="21">
        <v>39</v>
      </c>
      <c r="N161" s="21">
        <v>90</v>
      </c>
      <c r="O161" s="26">
        <v>32720</v>
      </c>
      <c r="P161" s="14"/>
      <c r="Q161" s="28">
        <v>46066</v>
      </c>
      <c r="R161" s="21" t="s">
        <v>1392</v>
      </c>
      <c r="S161" s="17" t="s">
        <v>1394</v>
      </c>
    </row>
    <row r="162" spans="1:19" ht="76.5">
      <c r="A162" s="14" t="s">
        <v>1395</v>
      </c>
      <c r="B162" s="14" t="s">
        <v>1396</v>
      </c>
      <c r="C162" s="14" t="s">
        <v>130</v>
      </c>
      <c r="D162" s="17" t="s">
        <v>1397</v>
      </c>
      <c r="E162" s="14" t="s">
        <v>224</v>
      </c>
      <c r="F162" s="14" t="s">
        <v>55</v>
      </c>
      <c r="G162" s="14" t="s">
        <v>106</v>
      </c>
      <c r="H162" s="14" t="s">
        <v>153</v>
      </c>
      <c r="I162" s="22">
        <v>600000</v>
      </c>
      <c r="J162" s="22">
        <v>120000</v>
      </c>
      <c r="K162" s="14" t="s">
        <v>51</v>
      </c>
      <c r="L162" s="14">
        <v>3</v>
      </c>
      <c r="M162" s="14">
        <v>40</v>
      </c>
      <c r="N162" s="14">
        <v>90</v>
      </c>
      <c r="O162" s="22">
        <v>120000</v>
      </c>
      <c r="P162" s="14"/>
      <c r="Q162" s="25">
        <v>46023</v>
      </c>
      <c r="R162" s="14" t="s">
        <v>86</v>
      </c>
      <c r="S162" s="17"/>
    </row>
    <row r="163" spans="1:19" ht="76.5">
      <c r="A163" s="14" t="s">
        <v>1398</v>
      </c>
      <c r="B163" s="14" t="s">
        <v>1399</v>
      </c>
      <c r="C163" s="14" t="s">
        <v>50</v>
      </c>
      <c r="D163" s="17" t="s">
        <v>1400</v>
      </c>
      <c r="E163" s="14" t="s">
        <v>224</v>
      </c>
      <c r="F163" s="14" t="s">
        <v>55</v>
      </c>
      <c r="G163" s="14" t="s">
        <v>106</v>
      </c>
      <c r="H163" s="14" t="s">
        <v>133</v>
      </c>
      <c r="I163" s="22">
        <v>11040068.82</v>
      </c>
      <c r="J163" s="22">
        <v>11040068.82</v>
      </c>
      <c r="K163" s="14" t="s">
        <v>56</v>
      </c>
      <c r="L163" s="14">
        <v>4</v>
      </c>
      <c r="M163" s="14">
        <v>40</v>
      </c>
      <c r="N163" s="14">
        <v>90</v>
      </c>
      <c r="O163" s="22">
        <v>11040068.82</v>
      </c>
      <c r="P163" s="14"/>
      <c r="Q163" s="25">
        <v>46023</v>
      </c>
      <c r="R163" s="14" t="s">
        <v>86</v>
      </c>
      <c r="S163" s="17"/>
    </row>
    <row r="164" spans="1:19" ht="76.5">
      <c r="A164" s="14" t="s">
        <v>1404</v>
      </c>
      <c r="B164" s="14" t="s">
        <v>1405</v>
      </c>
      <c r="C164" s="14" t="s">
        <v>50</v>
      </c>
      <c r="D164" s="17" t="s">
        <v>1406</v>
      </c>
      <c r="E164" s="14" t="s">
        <v>224</v>
      </c>
      <c r="F164" s="14" t="s">
        <v>43</v>
      </c>
      <c r="G164" s="14" t="s">
        <v>106</v>
      </c>
      <c r="H164" s="14" t="s">
        <v>491</v>
      </c>
      <c r="I164" s="22">
        <v>29467467.600000001</v>
      </c>
      <c r="J164" s="22">
        <v>14733733.800000001</v>
      </c>
      <c r="K164" s="14" t="s">
        <v>51</v>
      </c>
      <c r="L164" s="14">
        <v>3</v>
      </c>
      <c r="M164" s="14">
        <v>40</v>
      </c>
      <c r="N164" s="14">
        <v>91</v>
      </c>
      <c r="O164" s="22">
        <v>14733733.800000001</v>
      </c>
      <c r="P164" s="14"/>
      <c r="Q164" s="25">
        <v>46024</v>
      </c>
      <c r="R164" s="14" t="s">
        <v>86</v>
      </c>
      <c r="S164" s="17"/>
    </row>
    <row r="165" spans="1:19" ht="89.25">
      <c r="A165" s="14" t="s">
        <v>1409</v>
      </c>
      <c r="B165" s="14" t="s">
        <v>1410</v>
      </c>
      <c r="C165" s="14" t="s">
        <v>50</v>
      </c>
      <c r="D165" s="17" t="s">
        <v>1411</v>
      </c>
      <c r="E165" s="14" t="s">
        <v>224</v>
      </c>
      <c r="F165" s="14" t="s">
        <v>55</v>
      </c>
      <c r="G165" s="14" t="s">
        <v>106</v>
      </c>
      <c r="H165" s="14" t="s">
        <v>386</v>
      </c>
      <c r="I165" s="22">
        <v>17274</v>
      </c>
      <c r="J165" s="22">
        <v>17274</v>
      </c>
      <c r="K165" s="14" t="s">
        <v>51</v>
      </c>
      <c r="L165" s="82">
        <v>3</v>
      </c>
      <c r="M165" s="14">
        <v>40</v>
      </c>
      <c r="N165" s="14">
        <v>90</v>
      </c>
      <c r="O165" s="22">
        <v>17274</v>
      </c>
      <c r="P165" s="14"/>
      <c r="Q165" s="25">
        <v>46024</v>
      </c>
      <c r="R165" s="14" t="s">
        <v>86</v>
      </c>
      <c r="S165" s="17"/>
    </row>
    <row r="166" spans="1:19" ht="89.25">
      <c r="A166" s="14" t="s">
        <v>1414</v>
      </c>
      <c r="B166" s="14" t="s">
        <v>1415</v>
      </c>
      <c r="C166" s="14" t="s">
        <v>34</v>
      </c>
      <c r="D166" s="17" t="s">
        <v>1416</v>
      </c>
      <c r="E166" s="14" t="s">
        <v>224</v>
      </c>
      <c r="F166" s="14" t="s">
        <v>98</v>
      </c>
      <c r="G166" s="14" t="s">
        <v>106</v>
      </c>
      <c r="H166" s="14" t="s">
        <v>109</v>
      </c>
      <c r="I166" s="22">
        <v>2951064</v>
      </c>
      <c r="J166" s="22">
        <v>983688</v>
      </c>
      <c r="K166" s="14" t="s">
        <v>51</v>
      </c>
      <c r="L166" s="14">
        <v>3</v>
      </c>
      <c r="M166" s="14">
        <v>40</v>
      </c>
      <c r="N166" s="14">
        <v>90</v>
      </c>
      <c r="O166" s="22">
        <v>983688</v>
      </c>
      <c r="P166" s="14"/>
      <c r="Q166" s="25">
        <v>46039</v>
      </c>
      <c r="R166" s="14" t="s">
        <v>62</v>
      </c>
      <c r="S166" s="17"/>
    </row>
    <row r="167" spans="1:19" ht="76.5">
      <c r="A167" s="14" t="s">
        <v>1420</v>
      </c>
      <c r="B167" s="14" t="s">
        <v>1421</v>
      </c>
      <c r="C167" s="14" t="s">
        <v>50</v>
      </c>
      <c r="D167" s="17" t="s">
        <v>1422</v>
      </c>
      <c r="E167" s="14" t="s">
        <v>224</v>
      </c>
      <c r="F167" s="14" t="s">
        <v>98</v>
      </c>
      <c r="G167" s="14" t="s">
        <v>106</v>
      </c>
      <c r="H167" s="14" t="s">
        <v>109</v>
      </c>
      <c r="I167" s="22">
        <v>3750000</v>
      </c>
      <c r="J167" s="22">
        <v>3750000</v>
      </c>
      <c r="K167" s="14" t="s">
        <v>51</v>
      </c>
      <c r="L167" s="14">
        <v>3</v>
      </c>
      <c r="M167" s="14">
        <v>40</v>
      </c>
      <c r="N167" s="14">
        <v>90</v>
      </c>
      <c r="O167" s="22">
        <v>3750000</v>
      </c>
      <c r="P167" s="14"/>
      <c r="Q167" s="25">
        <v>46064</v>
      </c>
      <c r="R167" s="14" t="s">
        <v>86</v>
      </c>
      <c r="S167" s="17"/>
    </row>
    <row r="168" spans="1:19" ht="76.5">
      <c r="A168" s="14" t="s">
        <v>1425</v>
      </c>
      <c r="B168" s="14" t="s">
        <v>1426</v>
      </c>
      <c r="C168" s="14" t="s">
        <v>1428</v>
      </c>
      <c r="D168" s="17" t="s">
        <v>1429</v>
      </c>
      <c r="E168" s="14" t="s">
        <v>224</v>
      </c>
      <c r="F168" s="14" t="s">
        <v>55</v>
      </c>
      <c r="G168" s="14" t="s">
        <v>106</v>
      </c>
      <c r="H168" s="14" t="s">
        <v>153</v>
      </c>
      <c r="I168" s="22">
        <v>17000.02</v>
      </c>
      <c r="J168" s="22">
        <v>17000.02</v>
      </c>
      <c r="K168" s="14" t="s">
        <v>51</v>
      </c>
      <c r="L168" s="14">
        <v>3</v>
      </c>
      <c r="M168" s="14">
        <v>40</v>
      </c>
      <c r="N168" s="14">
        <v>90</v>
      </c>
      <c r="O168" s="22">
        <v>17000.02</v>
      </c>
      <c r="P168" s="14"/>
      <c r="Q168" s="25">
        <v>46113</v>
      </c>
      <c r="R168" s="14" t="s">
        <v>86</v>
      </c>
      <c r="S168" s="17"/>
    </row>
    <row r="169" spans="1:19" ht="76.5">
      <c r="A169" s="14" t="s">
        <v>1432</v>
      </c>
      <c r="B169" s="14" t="s">
        <v>1433</v>
      </c>
      <c r="C169" s="14" t="s">
        <v>50</v>
      </c>
      <c r="D169" s="17" t="s">
        <v>1434</v>
      </c>
      <c r="E169" s="14" t="s">
        <v>224</v>
      </c>
      <c r="F169" s="14" t="s">
        <v>1436</v>
      </c>
      <c r="G169" s="14" t="s">
        <v>106</v>
      </c>
      <c r="H169" s="14" t="s">
        <v>153</v>
      </c>
      <c r="I169" s="22">
        <v>4199031.2300000004</v>
      </c>
      <c r="J169" s="22">
        <v>4199031.2300000004</v>
      </c>
      <c r="K169" s="83" t="s">
        <v>51</v>
      </c>
      <c r="L169" s="83">
        <v>3</v>
      </c>
      <c r="M169" s="83">
        <v>40</v>
      </c>
      <c r="N169" s="83">
        <v>90</v>
      </c>
      <c r="O169" s="84">
        <v>4199031.2300000004</v>
      </c>
      <c r="P169" s="83"/>
      <c r="Q169" s="85">
        <v>46077</v>
      </c>
      <c r="R169" s="83" t="s">
        <v>86</v>
      </c>
      <c r="S169" s="17"/>
    </row>
    <row r="170" spans="1:19" ht="76.5">
      <c r="A170" s="14" t="s">
        <v>1442</v>
      </c>
      <c r="B170" s="14" t="s">
        <v>1433</v>
      </c>
      <c r="C170" s="14" t="s">
        <v>50</v>
      </c>
      <c r="D170" s="17" t="s">
        <v>1443</v>
      </c>
      <c r="E170" s="14" t="s">
        <v>224</v>
      </c>
      <c r="F170" s="14" t="s">
        <v>1436</v>
      </c>
      <c r="G170" s="14" t="s">
        <v>106</v>
      </c>
      <c r="H170" s="14" t="s">
        <v>153</v>
      </c>
      <c r="I170" s="22">
        <v>88654800</v>
      </c>
      <c r="J170" s="22">
        <v>88654800</v>
      </c>
      <c r="K170" s="14" t="s">
        <v>51</v>
      </c>
      <c r="L170" s="14">
        <v>3</v>
      </c>
      <c r="M170" s="14">
        <v>40</v>
      </c>
      <c r="N170" s="14">
        <v>90</v>
      </c>
      <c r="O170" s="22">
        <v>88654800</v>
      </c>
      <c r="P170" s="14"/>
      <c r="Q170" s="25">
        <v>46112</v>
      </c>
      <c r="R170" s="14" t="s">
        <v>86</v>
      </c>
      <c r="S170" s="86"/>
    </row>
    <row r="171" spans="1:19" ht="153">
      <c r="A171" s="14" t="s">
        <v>1446</v>
      </c>
      <c r="B171" s="14" t="s">
        <v>1433</v>
      </c>
      <c r="C171" s="14" t="s">
        <v>50</v>
      </c>
      <c r="D171" s="17" t="s">
        <v>1447</v>
      </c>
      <c r="E171" s="14" t="s">
        <v>224</v>
      </c>
      <c r="F171" s="14" t="s">
        <v>55</v>
      </c>
      <c r="G171" s="14" t="s">
        <v>106</v>
      </c>
      <c r="H171" s="14" t="s">
        <v>133</v>
      </c>
      <c r="I171" s="22">
        <v>250000</v>
      </c>
      <c r="J171" s="22">
        <v>250000</v>
      </c>
      <c r="K171" s="14" t="s">
        <v>51</v>
      </c>
      <c r="L171" s="14">
        <v>3</v>
      </c>
      <c r="M171" s="14">
        <v>40</v>
      </c>
      <c r="N171" s="14">
        <v>90</v>
      </c>
      <c r="O171" s="22">
        <v>250000</v>
      </c>
      <c r="P171" s="87"/>
      <c r="Q171" s="88">
        <v>46172</v>
      </c>
      <c r="R171" s="14" t="s">
        <v>86</v>
      </c>
      <c r="S171" s="17"/>
    </row>
    <row r="172" spans="1:19" ht="102">
      <c r="A172" s="14" t="s">
        <v>1450</v>
      </c>
      <c r="B172" s="14" t="s">
        <v>1433</v>
      </c>
      <c r="C172" s="14" t="s">
        <v>50</v>
      </c>
      <c r="D172" s="17" t="s">
        <v>1451</v>
      </c>
      <c r="E172" s="14" t="s">
        <v>224</v>
      </c>
      <c r="F172" s="14" t="s">
        <v>1436</v>
      </c>
      <c r="G172" s="14" t="s">
        <v>106</v>
      </c>
      <c r="H172" s="14" t="s">
        <v>153</v>
      </c>
      <c r="I172" s="22">
        <v>32007500</v>
      </c>
      <c r="J172" s="22">
        <v>32007500</v>
      </c>
      <c r="K172" s="14" t="s">
        <v>51</v>
      </c>
      <c r="L172" s="14">
        <v>3</v>
      </c>
      <c r="M172" s="14">
        <v>40</v>
      </c>
      <c r="N172" s="14">
        <v>90</v>
      </c>
      <c r="O172" s="22">
        <v>32007500</v>
      </c>
      <c r="P172" s="14"/>
      <c r="Q172" s="25">
        <v>46172</v>
      </c>
      <c r="R172" s="14" t="s">
        <v>86</v>
      </c>
      <c r="S172" s="17"/>
    </row>
    <row r="173" spans="1:19" ht="76.5">
      <c r="A173" s="14" t="s">
        <v>1452</v>
      </c>
      <c r="B173" s="14" t="s">
        <v>1453</v>
      </c>
      <c r="C173" s="14" t="s">
        <v>50</v>
      </c>
      <c r="D173" s="17" t="s">
        <v>1454</v>
      </c>
      <c r="E173" s="14" t="s">
        <v>224</v>
      </c>
      <c r="F173" s="14" t="s">
        <v>55</v>
      </c>
      <c r="G173" s="14" t="s">
        <v>106</v>
      </c>
      <c r="H173" s="14" t="s">
        <v>153</v>
      </c>
      <c r="I173" s="22">
        <v>6906182.4000000004</v>
      </c>
      <c r="J173" s="22">
        <v>3453091.2</v>
      </c>
      <c r="K173" s="87" t="s">
        <v>51</v>
      </c>
      <c r="L173" s="87">
        <v>3</v>
      </c>
      <c r="M173" s="87">
        <v>40</v>
      </c>
      <c r="N173" s="87">
        <v>90</v>
      </c>
      <c r="O173" s="22">
        <v>3453091.2</v>
      </c>
      <c r="P173" s="14"/>
      <c r="Q173" s="25">
        <v>46183</v>
      </c>
      <c r="R173" s="14" t="s">
        <v>86</v>
      </c>
      <c r="S173" s="17"/>
    </row>
    <row r="174" spans="1:19" ht="76.5">
      <c r="A174" s="14" t="s">
        <v>1458</v>
      </c>
      <c r="B174" s="14" t="s">
        <v>1459</v>
      </c>
      <c r="C174" s="14" t="s">
        <v>50</v>
      </c>
      <c r="D174" s="17" t="s">
        <v>1460</v>
      </c>
      <c r="E174" s="14" t="s">
        <v>224</v>
      </c>
      <c r="F174" s="14" t="s">
        <v>55</v>
      </c>
      <c r="G174" s="14" t="s">
        <v>106</v>
      </c>
      <c r="H174" s="14" t="s">
        <v>133</v>
      </c>
      <c r="I174" s="22">
        <v>115578.6</v>
      </c>
      <c r="J174" s="22">
        <v>115578.6</v>
      </c>
      <c r="K174" s="14" t="s">
        <v>51</v>
      </c>
      <c r="L174" s="14">
        <v>3</v>
      </c>
      <c r="M174" s="14">
        <v>40</v>
      </c>
      <c r="N174" s="14">
        <v>90</v>
      </c>
      <c r="O174" s="22">
        <v>115578.6</v>
      </c>
      <c r="P174" s="14"/>
      <c r="Q174" s="25">
        <v>46189</v>
      </c>
      <c r="R174" s="14" t="s">
        <v>86</v>
      </c>
      <c r="S174" s="17"/>
    </row>
    <row r="175" spans="1:19" ht="38.25">
      <c r="A175" s="14" t="s">
        <v>1462</v>
      </c>
      <c r="B175" s="14" t="s">
        <v>1463</v>
      </c>
      <c r="C175" s="14" t="s">
        <v>50</v>
      </c>
      <c r="D175" s="17" t="s">
        <v>1464</v>
      </c>
      <c r="E175" s="14" t="s">
        <v>224</v>
      </c>
      <c r="F175" s="14" t="s">
        <v>1465</v>
      </c>
      <c r="G175" s="14" t="s">
        <v>106</v>
      </c>
      <c r="H175" s="14" t="s">
        <v>153</v>
      </c>
      <c r="I175" s="22">
        <v>9714384</v>
      </c>
      <c r="J175" s="22">
        <v>4857192</v>
      </c>
      <c r="K175" s="14" t="s">
        <v>51</v>
      </c>
      <c r="L175" s="14">
        <v>3</v>
      </c>
      <c r="M175" s="14">
        <v>40</v>
      </c>
      <c r="N175" s="14">
        <v>90</v>
      </c>
      <c r="O175" s="22">
        <v>115578.6</v>
      </c>
      <c r="P175" s="14"/>
      <c r="Q175" s="25">
        <v>46196</v>
      </c>
      <c r="R175" s="14" t="s">
        <v>1467</v>
      </c>
      <c r="S175" s="17" t="s">
        <v>1196</v>
      </c>
    </row>
    <row r="176" spans="1:19" ht="63.75">
      <c r="A176" s="14" t="s">
        <v>1469</v>
      </c>
      <c r="B176" s="14" t="s">
        <v>1470</v>
      </c>
      <c r="C176" s="14" t="s">
        <v>1428</v>
      </c>
      <c r="D176" s="17" t="s">
        <v>1471</v>
      </c>
      <c r="E176" s="14" t="s">
        <v>224</v>
      </c>
      <c r="F176" s="14" t="s">
        <v>43</v>
      </c>
      <c r="G176" s="14" t="s">
        <v>106</v>
      </c>
      <c r="H176" s="14" t="s">
        <v>386</v>
      </c>
      <c r="I176" s="22">
        <v>13754</v>
      </c>
      <c r="J176" s="22">
        <v>13754</v>
      </c>
      <c r="K176" s="14" t="s">
        <v>51</v>
      </c>
      <c r="L176" s="14">
        <v>3</v>
      </c>
      <c r="M176" s="14">
        <v>39</v>
      </c>
      <c r="N176" s="14">
        <v>90</v>
      </c>
      <c r="O176" s="22">
        <v>13754</v>
      </c>
      <c r="P176" s="14"/>
      <c r="Q176" s="25">
        <v>46318</v>
      </c>
      <c r="R176" s="14" t="s">
        <v>62</v>
      </c>
      <c r="S176" s="17" t="s">
        <v>1473</v>
      </c>
    </row>
    <row r="177" spans="1:19" ht="102">
      <c r="A177" s="14" t="s">
        <v>1474</v>
      </c>
      <c r="B177" s="14" t="s">
        <v>1476</v>
      </c>
      <c r="C177" s="14" t="s">
        <v>40</v>
      </c>
      <c r="D177" s="17" t="s">
        <v>1477</v>
      </c>
      <c r="E177" s="14" t="s">
        <v>224</v>
      </c>
      <c r="F177" s="14" t="s">
        <v>55</v>
      </c>
      <c r="G177" s="14" t="s">
        <v>106</v>
      </c>
      <c r="H177" s="14" t="s">
        <v>153</v>
      </c>
      <c r="I177" s="22">
        <v>997425</v>
      </c>
      <c r="J177" s="22">
        <v>997425</v>
      </c>
      <c r="K177" s="14" t="s">
        <v>51</v>
      </c>
      <c r="L177" s="14">
        <v>3</v>
      </c>
      <c r="M177" s="14">
        <v>40</v>
      </c>
      <c r="N177" s="14">
        <v>90</v>
      </c>
      <c r="O177" s="22">
        <v>997425</v>
      </c>
      <c r="P177" s="14"/>
      <c r="Q177" s="25">
        <v>46280</v>
      </c>
      <c r="R177" s="14" t="s">
        <v>86</v>
      </c>
      <c r="S177" s="17"/>
    </row>
    <row r="178" spans="1:19" ht="76.5">
      <c r="A178" s="14" t="s">
        <v>1480</v>
      </c>
      <c r="B178" s="14" t="s">
        <v>1481</v>
      </c>
      <c r="C178" s="14" t="s">
        <v>50</v>
      </c>
      <c r="D178" s="17" t="s">
        <v>1483</v>
      </c>
      <c r="E178" s="14" t="s">
        <v>224</v>
      </c>
      <c r="F178" s="14" t="s">
        <v>55</v>
      </c>
      <c r="G178" s="14" t="s">
        <v>106</v>
      </c>
      <c r="H178" s="14" t="s">
        <v>133</v>
      </c>
      <c r="I178" s="22">
        <v>7300000</v>
      </c>
      <c r="J178" s="22">
        <v>7300000</v>
      </c>
      <c r="K178" s="14" t="s">
        <v>51</v>
      </c>
      <c r="L178" s="14">
        <v>3</v>
      </c>
      <c r="M178" s="14">
        <v>40</v>
      </c>
      <c r="N178" s="14">
        <v>90</v>
      </c>
      <c r="O178" s="22">
        <v>7300000</v>
      </c>
      <c r="P178" s="89"/>
      <c r="Q178" s="25">
        <v>46203</v>
      </c>
      <c r="R178" s="14" t="s">
        <v>1484</v>
      </c>
      <c r="S178" s="86"/>
    </row>
    <row r="179" spans="1:19" ht="140.25">
      <c r="A179" s="14" t="s">
        <v>1486</v>
      </c>
      <c r="B179" s="14" t="s">
        <v>1481</v>
      </c>
      <c r="C179" s="14" t="s">
        <v>50</v>
      </c>
      <c r="D179" s="17" t="s">
        <v>1488</v>
      </c>
      <c r="E179" s="14" t="s">
        <v>224</v>
      </c>
      <c r="F179" s="14" t="s">
        <v>1436</v>
      </c>
      <c r="G179" s="14" t="s">
        <v>106</v>
      </c>
      <c r="H179" s="14" t="s">
        <v>133</v>
      </c>
      <c r="I179" s="22">
        <v>25321048.640000001</v>
      </c>
      <c r="J179" s="22">
        <v>25321048.640000001</v>
      </c>
      <c r="K179" s="14" t="s">
        <v>51</v>
      </c>
      <c r="L179" s="14">
        <v>3</v>
      </c>
      <c r="M179" s="14">
        <v>40</v>
      </c>
      <c r="N179" s="14">
        <v>90</v>
      </c>
      <c r="O179" s="22">
        <v>25321048.640000001</v>
      </c>
      <c r="P179" s="14"/>
      <c r="Q179" s="25">
        <v>46203</v>
      </c>
      <c r="R179" s="14" t="s">
        <v>86</v>
      </c>
      <c r="S179" s="17"/>
    </row>
    <row r="180" spans="1:19" ht="76.5">
      <c r="A180" s="14" t="s">
        <v>1490</v>
      </c>
      <c r="B180" s="14" t="s">
        <v>1491</v>
      </c>
      <c r="C180" s="14" t="s">
        <v>50</v>
      </c>
      <c r="D180" s="17" t="s">
        <v>1493</v>
      </c>
      <c r="E180" s="14" t="s">
        <v>224</v>
      </c>
      <c r="F180" s="14" t="s">
        <v>55</v>
      </c>
      <c r="G180" s="14" t="s">
        <v>106</v>
      </c>
      <c r="H180" s="14" t="s">
        <v>133</v>
      </c>
      <c r="I180" s="22">
        <f t="shared" ref="I180:J180" si="9">16370798.24-1000000</f>
        <v>15370798.24</v>
      </c>
      <c r="J180" s="22">
        <f t="shared" si="9"/>
        <v>15370798.24</v>
      </c>
      <c r="K180" s="14" t="s">
        <v>51</v>
      </c>
      <c r="L180" s="14">
        <v>3</v>
      </c>
      <c r="M180" s="14">
        <v>40</v>
      </c>
      <c r="N180" s="14">
        <v>90</v>
      </c>
      <c r="O180" s="22">
        <f>16370798.24-1000000</f>
        <v>15370798.24</v>
      </c>
      <c r="P180" s="14"/>
      <c r="Q180" s="25">
        <v>46337</v>
      </c>
      <c r="R180" s="14" t="s">
        <v>86</v>
      </c>
      <c r="S180" s="17"/>
    </row>
    <row r="181" spans="1:19" ht="89.25">
      <c r="A181" s="14" t="s">
        <v>1501</v>
      </c>
      <c r="B181" s="14" t="s">
        <v>1502</v>
      </c>
      <c r="C181" s="14" t="s">
        <v>164</v>
      </c>
      <c r="D181" s="17" t="s">
        <v>1503</v>
      </c>
      <c r="E181" s="14" t="s">
        <v>1504</v>
      </c>
      <c r="F181" s="14" t="s">
        <v>1328</v>
      </c>
      <c r="G181" s="14" t="s">
        <v>106</v>
      </c>
      <c r="H181" s="14" t="s">
        <v>491</v>
      </c>
      <c r="I181" s="22">
        <v>1342699.22</v>
      </c>
      <c r="J181" s="22">
        <v>1342699.22</v>
      </c>
      <c r="K181" s="14" t="s">
        <v>51</v>
      </c>
      <c r="L181" s="14">
        <v>3</v>
      </c>
      <c r="M181" s="14">
        <v>49</v>
      </c>
      <c r="N181" s="14">
        <v>90</v>
      </c>
      <c r="O181" s="22">
        <v>1342699.22</v>
      </c>
      <c r="P181" s="14"/>
      <c r="Q181" s="25">
        <v>46024</v>
      </c>
      <c r="R181" s="14" t="s">
        <v>1505</v>
      </c>
      <c r="S181" s="17"/>
    </row>
    <row r="182" spans="1:19" ht="89.25">
      <c r="A182" s="14" t="s">
        <v>1506</v>
      </c>
      <c r="B182" s="14" t="s">
        <v>1507</v>
      </c>
      <c r="C182" s="14" t="s">
        <v>164</v>
      </c>
      <c r="D182" s="17" t="s">
        <v>1508</v>
      </c>
      <c r="E182" s="14" t="s">
        <v>1504</v>
      </c>
      <c r="F182" s="14" t="s">
        <v>1328</v>
      </c>
      <c r="G182" s="14" t="s">
        <v>106</v>
      </c>
      <c r="H182" s="14" t="s">
        <v>386</v>
      </c>
      <c r="I182" s="22">
        <v>128767.89</v>
      </c>
      <c r="J182" s="22">
        <v>128767.89</v>
      </c>
      <c r="K182" s="14" t="s">
        <v>51</v>
      </c>
      <c r="L182" s="14">
        <v>3</v>
      </c>
      <c r="M182" s="14">
        <v>49</v>
      </c>
      <c r="N182" s="14">
        <v>90</v>
      </c>
      <c r="O182" s="22">
        <v>128767.89</v>
      </c>
      <c r="P182" s="14"/>
      <c r="Q182" s="25">
        <v>46024</v>
      </c>
      <c r="R182" s="14" t="s">
        <v>1505</v>
      </c>
      <c r="S182" s="17"/>
    </row>
    <row r="183" spans="1:19" ht="76.5">
      <c r="A183" s="14" t="s">
        <v>1509</v>
      </c>
      <c r="B183" s="14" t="s">
        <v>1510</v>
      </c>
      <c r="C183" s="14" t="s">
        <v>164</v>
      </c>
      <c r="D183" s="17" t="s">
        <v>1511</v>
      </c>
      <c r="E183" s="14" t="s">
        <v>1504</v>
      </c>
      <c r="F183" s="14" t="s">
        <v>1328</v>
      </c>
      <c r="G183" s="14" t="s">
        <v>106</v>
      </c>
      <c r="H183" s="14" t="s">
        <v>491</v>
      </c>
      <c r="I183" s="22">
        <v>3509.01</v>
      </c>
      <c r="J183" s="22">
        <v>3509.01</v>
      </c>
      <c r="K183" s="14" t="s">
        <v>51</v>
      </c>
      <c r="L183" s="14">
        <v>3</v>
      </c>
      <c r="M183" s="14">
        <v>49</v>
      </c>
      <c r="N183" s="14">
        <v>90</v>
      </c>
      <c r="O183" s="22">
        <v>3509.01</v>
      </c>
      <c r="P183" s="14"/>
      <c r="Q183" s="25">
        <v>46024</v>
      </c>
      <c r="R183" s="14" t="s">
        <v>1505</v>
      </c>
      <c r="S183" s="17"/>
    </row>
    <row r="184" spans="1:19" ht="89.25">
      <c r="A184" s="14" t="s">
        <v>1514</v>
      </c>
      <c r="B184" s="14" t="s">
        <v>1515</v>
      </c>
      <c r="C184" s="14" t="s">
        <v>164</v>
      </c>
      <c r="D184" s="17" t="s">
        <v>1516</v>
      </c>
      <c r="E184" s="14" t="s">
        <v>1504</v>
      </c>
      <c r="F184" s="14" t="s">
        <v>1328</v>
      </c>
      <c r="G184" s="14" t="s">
        <v>106</v>
      </c>
      <c r="H184" s="14" t="s">
        <v>386</v>
      </c>
      <c r="I184" s="22">
        <v>8972.64</v>
      </c>
      <c r="J184" s="22">
        <v>8972.64</v>
      </c>
      <c r="K184" s="14" t="s">
        <v>51</v>
      </c>
      <c r="L184" s="14">
        <v>3</v>
      </c>
      <c r="M184" s="14">
        <v>49</v>
      </c>
      <c r="N184" s="14">
        <v>90</v>
      </c>
      <c r="O184" s="22">
        <v>8972.64</v>
      </c>
      <c r="P184" s="14"/>
      <c r="Q184" s="25">
        <v>46024</v>
      </c>
      <c r="R184" s="14" t="s">
        <v>1505</v>
      </c>
      <c r="S184" s="17"/>
    </row>
    <row r="185" spans="1:19" ht="89.25">
      <c r="A185" s="14" t="s">
        <v>1517</v>
      </c>
      <c r="B185" s="14" t="s">
        <v>1518</v>
      </c>
      <c r="C185" s="14" t="s">
        <v>164</v>
      </c>
      <c r="D185" s="17" t="s">
        <v>1519</v>
      </c>
      <c r="E185" s="14" t="s">
        <v>1504</v>
      </c>
      <c r="F185" s="14" t="s">
        <v>1328</v>
      </c>
      <c r="G185" s="14" t="s">
        <v>106</v>
      </c>
      <c r="H185" s="14" t="s">
        <v>491</v>
      </c>
      <c r="I185" s="22">
        <v>57783.88</v>
      </c>
      <c r="J185" s="22">
        <v>57783.88</v>
      </c>
      <c r="K185" s="14" t="s">
        <v>51</v>
      </c>
      <c r="L185" s="14">
        <v>3</v>
      </c>
      <c r="M185" s="14">
        <v>49</v>
      </c>
      <c r="N185" s="14">
        <v>90</v>
      </c>
      <c r="O185" s="22">
        <v>57783.880000000005</v>
      </c>
      <c r="P185" s="14"/>
      <c r="Q185" s="25">
        <v>46024</v>
      </c>
      <c r="R185" s="14" t="s">
        <v>1505</v>
      </c>
      <c r="S185" s="17"/>
    </row>
    <row r="186" spans="1:19" ht="89.25">
      <c r="A186" s="14" t="s">
        <v>1521</v>
      </c>
      <c r="B186" s="14" t="s">
        <v>1522</v>
      </c>
      <c r="C186" s="14" t="s">
        <v>164</v>
      </c>
      <c r="D186" s="17" t="s">
        <v>1524</v>
      </c>
      <c r="E186" s="14" t="s">
        <v>1504</v>
      </c>
      <c r="F186" s="14" t="s">
        <v>1328</v>
      </c>
      <c r="G186" s="14" t="s">
        <v>106</v>
      </c>
      <c r="H186" s="14" t="s">
        <v>386</v>
      </c>
      <c r="I186" s="22">
        <v>171890.4</v>
      </c>
      <c r="J186" s="22">
        <v>171890.4</v>
      </c>
      <c r="K186" s="14" t="s">
        <v>51</v>
      </c>
      <c r="L186" s="14">
        <v>3</v>
      </c>
      <c r="M186" s="14">
        <v>49</v>
      </c>
      <c r="N186" s="14">
        <v>90</v>
      </c>
      <c r="O186" s="22">
        <v>171890.40000000002</v>
      </c>
      <c r="P186" s="14"/>
      <c r="Q186" s="25">
        <v>46024</v>
      </c>
      <c r="R186" s="14" t="s">
        <v>1505</v>
      </c>
      <c r="S186" s="17"/>
    </row>
    <row r="187" spans="1:19" ht="102">
      <c r="A187" s="14" t="s">
        <v>1526</v>
      </c>
      <c r="B187" s="14" t="s">
        <v>1527</v>
      </c>
      <c r="C187" s="14" t="s">
        <v>164</v>
      </c>
      <c r="D187" s="17" t="s">
        <v>1528</v>
      </c>
      <c r="E187" s="14" t="s">
        <v>1504</v>
      </c>
      <c r="F187" s="14" t="s">
        <v>1328</v>
      </c>
      <c r="G187" s="14" t="s">
        <v>106</v>
      </c>
      <c r="H187" s="14" t="s">
        <v>491</v>
      </c>
      <c r="I187" s="22">
        <v>9674.9500000000007</v>
      </c>
      <c r="J187" s="22">
        <v>9674.9500000000007</v>
      </c>
      <c r="K187" s="14" t="s">
        <v>51</v>
      </c>
      <c r="L187" s="14">
        <v>3</v>
      </c>
      <c r="M187" s="14">
        <v>49</v>
      </c>
      <c r="N187" s="14">
        <v>90</v>
      </c>
      <c r="O187" s="22">
        <v>9674.9499999999989</v>
      </c>
      <c r="P187" s="14"/>
      <c r="Q187" s="25">
        <v>46024</v>
      </c>
      <c r="R187" s="14" t="s">
        <v>1505</v>
      </c>
      <c r="S187" s="17"/>
    </row>
    <row r="188" spans="1:19" ht="102">
      <c r="A188" s="14" t="s">
        <v>1529</v>
      </c>
      <c r="B188" s="14" t="s">
        <v>1530</v>
      </c>
      <c r="C188" s="14" t="s">
        <v>164</v>
      </c>
      <c r="D188" s="17" t="s">
        <v>1531</v>
      </c>
      <c r="E188" s="14" t="s">
        <v>1504</v>
      </c>
      <c r="F188" s="14" t="s">
        <v>1328</v>
      </c>
      <c r="G188" s="14" t="s">
        <v>106</v>
      </c>
      <c r="H188" s="14" t="s">
        <v>386</v>
      </c>
      <c r="I188" s="22">
        <v>45684.1</v>
      </c>
      <c r="J188" s="22">
        <v>45684.1</v>
      </c>
      <c r="K188" s="14" t="s">
        <v>51</v>
      </c>
      <c r="L188" s="14">
        <v>3</v>
      </c>
      <c r="M188" s="14">
        <v>49</v>
      </c>
      <c r="N188" s="14">
        <v>90</v>
      </c>
      <c r="O188" s="22">
        <v>45684.1</v>
      </c>
      <c r="P188" s="14"/>
      <c r="Q188" s="25">
        <v>46024</v>
      </c>
      <c r="R188" s="14" t="s">
        <v>1505</v>
      </c>
      <c r="S188" s="17"/>
    </row>
    <row r="189" spans="1:19" ht="76.5">
      <c r="A189" s="14" t="s">
        <v>1532</v>
      </c>
      <c r="B189" s="14" t="s">
        <v>1533</v>
      </c>
      <c r="C189" s="14" t="s">
        <v>164</v>
      </c>
      <c r="D189" s="17" t="s">
        <v>1534</v>
      </c>
      <c r="E189" s="14" t="s">
        <v>1504</v>
      </c>
      <c r="F189" s="14" t="s">
        <v>1328</v>
      </c>
      <c r="G189" s="14" t="s">
        <v>106</v>
      </c>
      <c r="H189" s="14" t="s">
        <v>491</v>
      </c>
      <c r="I189" s="22">
        <v>13500.22</v>
      </c>
      <c r="J189" s="22">
        <v>13500.22</v>
      </c>
      <c r="K189" s="14" t="s">
        <v>51</v>
      </c>
      <c r="L189" s="14">
        <v>3</v>
      </c>
      <c r="M189" s="14">
        <v>49</v>
      </c>
      <c r="N189" s="14">
        <v>90</v>
      </c>
      <c r="O189" s="22">
        <v>13500.220000000001</v>
      </c>
      <c r="P189" s="14"/>
      <c r="Q189" s="25">
        <v>46024</v>
      </c>
      <c r="R189" s="14" t="s">
        <v>1505</v>
      </c>
      <c r="S189" s="17"/>
    </row>
    <row r="190" spans="1:19" ht="89.25">
      <c r="A190" s="14" t="s">
        <v>1535</v>
      </c>
      <c r="B190" s="14" t="s">
        <v>1536</v>
      </c>
      <c r="C190" s="14" t="s">
        <v>164</v>
      </c>
      <c r="D190" s="17" t="s">
        <v>1537</v>
      </c>
      <c r="E190" s="14" t="s">
        <v>1504</v>
      </c>
      <c r="F190" s="14" t="s">
        <v>1328</v>
      </c>
      <c r="G190" s="14" t="s">
        <v>106</v>
      </c>
      <c r="H190" s="14" t="s">
        <v>386</v>
      </c>
      <c r="I190" s="22">
        <v>56551.519999999997</v>
      </c>
      <c r="J190" s="22">
        <v>56551.519999999997</v>
      </c>
      <c r="K190" s="14" t="s">
        <v>51</v>
      </c>
      <c r="L190" s="14">
        <v>3</v>
      </c>
      <c r="M190" s="14">
        <v>49</v>
      </c>
      <c r="N190" s="14">
        <v>90</v>
      </c>
      <c r="O190" s="22">
        <v>56551.520000000004</v>
      </c>
      <c r="P190" s="14"/>
      <c r="Q190" s="25">
        <v>46024</v>
      </c>
      <c r="R190" s="14" t="s">
        <v>1505</v>
      </c>
      <c r="S190" s="17"/>
    </row>
    <row r="191" spans="1:19" ht="89.25">
      <c r="A191" s="14" t="s">
        <v>1538</v>
      </c>
      <c r="B191" s="14" t="s">
        <v>1539</v>
      </c>
      <c r="C191" s="14" t="s">
        <v>164</v>
      </c>
      <c r="D191" s="17" t="s">
        <v>1540</v>
      </c>
      <c r="E191" s="14" t="s">
        <v>1504</v>
      </c>
      <c r="F191" s="14" t="s">
        <v>1328</v>
      </c>
      <c r="G191" s="14" t="s">
        <v>106</v>
      </c>
      <c r="H191" s="14" t="s">
        <v>491</v>
      </c>
      <c r="I191" s="22">
        <v>21534</v>
      </c>
      <c r="J191" s="22">
        <v>21534</v>
      </c>
      <c r="K191" s="14" t="s">
        <v>51</v>
      </c>
      <c r="L191" s="14">
        <v>3</v>
      </c>
      <c r="M191" s="14">
        <v>49</v>
      </c>
      <c r="N191" s="14">
        <v>90</v>
      </c>
      <c r="O191" s="22">
        <v>21534</v>
      </c>
      <c r="P191" s="14"/>
      <c r="Q191" s="25">
        <v>46024</v>
      </c>
      <c r="R191" s="14" t="s">
        <v>1505</v>
      </c>
      <c r="S191" s="17"/>
    </row>
    <row r="192" spans="1:19" ht="102">
      <c r="A192" s="14" t="s">
        <v>1541</v>
      </c>
      <c r="B192" s="14" t="s">
        <v>1542</v>
      </c>
      <c r="C192" s="14" t="s">
        <v>164</v>
      </c>
      <c r="D192" s="17" t="s">
        <v>1543</v>
      </c>
      <c r="E192" s="14" t="s">
        <v>1504</v>
      </c>
      <c r="F192" s="14" t="s">
        <v>1328</v>
      </c>
      <c r="G192" s="14" t="s">
        <v>106</v>
      </c>
      <c r="H192" s="14" t="s">
        <v>386</v>
      </c>
      <c r="I192" s="22">
        <v>136316.67000000001</v>
      </c>
      <c r="J192" s="22">
        <v>136316.67000000001</v>
      </c>
      <c r="K192" s="14" t="s">
        <v>51</v>
      </c>
      <c r="L192" s="14">
        <v>3</v>
      </c>
      <c r="M192" s="14">
        <v>49</v>
      </c>
      <c r="N192" s="14">
        <v>90</v>
      </c>
      <c r="O192" s="22">
        <v>136316.67000000001</v>
      </c>
      <c r="P192" s="14"/>
      <c r="Q192" s="25">
        <v>46024</v>
      </c>
      <c r="R192" s="14" t="s">
        <v>1505</v>
      </c>
      <c r="S192" s="17"/>
    </row>
    <row r="193" spans="1:19" ht="76.5">
      <c r="A193" s="14" t="s">
        <v>1544</v>
      </c>
      <c r="B193" s="14" t="s">
        <v>1545</v>
      </c>
      <c r="C193" s="14" t="s">
        <v>164</v>
      </c>
      <c r="D193" s="17" t="s">
        <v>1546</v>
      </c>
      <c r="E193" s="14" t="s">
        <v>1504</v>
      </c>
      <c r="F193" s="14" t="s">
        <v>1328</v>
      </c>
      <c r="G193" s="14" t="s">
        <v>106</v>
      </c>
      <c r="H193" s="14" t="s">
        <v>491</v>
      </c>
      <c r="I193" s="22">
        <v>17078.04</v>
      </c>
      <c r="J193" s="22">
        <v>17078.04</v>
      </c>
      <c r="K193" s="14" t="s">
        <v>51</v>
      </c>
      <c r="L193" s="14">
        <v>3</v>
      </c>
      <c r="M193" s="14">
        <v>49</v>
      </c>
      <c r="N193" s="14">
        <v>90</v>
      </c>
      <c r="O193" s="22">
        <v>17078.04</v>
      </c>
      <c r="P193" s="14"/>
      <c r="Q193" s="25">
        <v>46024</v>
      </c>
      <c r="R193" s="14" t="s">
        <v>1505</v>
      </c>
      <c r="S193" s="92"/>
    </row>
    <row r="194" spans="1:19" ht="76.5">
      <c r="A194" s="14" t="s">
        <v>168</v>
      </c>
      <c r="B194" s="14" t="s">
        <v>1547</v>
      </c>
      <c r="C194" s="14" t="s">
        <v>50</v>
      </c>
      <c r="D194" s="17" t="s">
        <v>169</v>
      </c>
      <c r="E194" s="14" t="s">
        <v>170</v>
      </c>
      <c r="F194" s="14" t="s">
        <v>98</v>
      </c>
      <c r="G194" s="14" t="s">
        <v>48</v>
      </c>
      <c r="H194" s="14"/>
      <c r="I194" s="22">
        <v>0</v>
      </c>
      <c r="J194" s="22">
        <v>0</v>
      </c>
      <c r="K194" s="14" t="s">
        <v>56</v>
      </c>
      <c r="L194" s="14">
        <v>4</v>
      </c>
      <c r="M194" s="14">
        <v>40</v>
      </c>
      <c r="N194" s="14">
        <v>90</v>
      </c>
      <c r="O194" s="22">
        <v>542976</v>
      </c>
      <c r="P194" s="14"/>
      <c r="Q194" s="55"/>
      <c r="R194" s="14" t="s">
        <v>86</v>
      </c>
      <c r="S194" s="14"/>
    </row>
    <row r="195" spans="1:19" ht="76.5">
      <c r="A195" s="14" t="s">
        <v>59</v>
      </c>
      <c r="B195" s="14" t="s">
        <v>60</v>
      </c>
      <c r="C195" s="14" t="s">
        <v>34</v>
      </c>
      <c r="D195" s="17" t="s">
        <v>61</v>
      </c>
      <c r="E195" s="14" t="s">
        <v>42</v>
      </c>
      <c r="F195" s="14" t="s">
        <v>43</v>
      </c>
      <c r="G195" s="14" t="s">
        <v>44</v>
      </c>
      <c r="H195" s="14"/>
      <c r="I195" s="22">
        <v>0</v>
      </c>
      <c r="J195" s="22">
        <v>0</v>
      </c>
      <c r="K195" s="14" t="s">
        <v>51</v>
      </c>
      <c r="L195" s="14">
        <v>3</v>
      </c>
      <c r="M195" s="14">
        <v>39</v>
      </c>
      <c r="N195" s="14">
        <v>90</v>
      </c>
      <c r="O195" s="22">
        <v>235764.17</v>
      </c>
      <c r="P195" s="14"/>
      <c r="Q195" s="55"/>
      <c r="R195" s="14" t="s">
        <v>62</v>
      </c>
      <c r="S195" s="14"/>
    </row>
    <row r="196" spans="1:19" ht="89.25">
      <c r="A196" s="14" t="s">
        <v>63</v>
      </c>
      <c r="B196" s="14" t="s">
        <v>64</v>
      </c>
      <c r="C196" s="14" t="s">
        <v>34</v>
      </c>
      <c r="D196" s="17" t="s">
        <v>65</v>
      </c>
      <c r="E196" s="14" t="s">
        <v>42</v>
      </c>
      <c r="F196" s="14" t="s">
        <v>43</v>
      </c>
      <c r="G196" s="14" t="s">
        <v>44</v>
      </c>
      <c r="H196" s="14"/>
      <c r="I196" s="22">
        <v>0</v>
      </c>
      <c r="J196" s="22">
        <v>0</v>
      </c>
      <c r="K196" s="14" t="s">
        <v>51</v>
      </c>
      <c r="L196" s="14">
        <v>3</v>
      </c>
      <c r="M196" s="14" t="s">
        <v>66</v>
      </c>
      <c r="N196" s="14">
        <v>90</v>
      </c>
      <c r="O196" s="22">
        <v>147026.21</v>
      </c>
      <c r="P196" s="14"/>
      <c r="Q196" s="55"/>
      <c r="R196" s="14" t="s">
        <v>58</v>
      </c>
      <c r="S196" s="14"/>
    </row>
    <row r="197" spans="1:19" ht="89.25">
      <c r="A197" s="14" t="s">
        <v>67</v>
      </c>
      <c r="B197" s="14" t="s">
        <v>68</v>
      </c>
      <c r="C197" s="14" t="s">
        <v>34</v>
      </c>
      <c r="D197" s="17" t="s">
        <v>69</v>
      </c>
      <c r="E197" s="14" t="s">
        <v>42</v>
      </c>
      <c r="F197" s="14" t="s">
        <v>43</v>
      </c>
      <c r="G197" s="14" t="s">
        <v>44</v>
      </c>
      <c r="H197" s="14"/>
      <c r="I197" s="22">
        <v>0</v>
      </c>
      <c r="J197" s="22">
        <v>0</v>
      </c>
      <c r="K197" s="14" t="s">
        <v>51</v>
      </c>
      <c r="L197" s="14">
        <v>3</v>
      </c>
      <c r="M197" s="14">
        <v>39</v>
      </c>
      <c r="N197" s="14">
        <v>90</v>
      </c>
      <c r="O197" s="22">
        <v>1186740.72</v>
      </c>
      <c r="P197" s="14"/>
      <c r="Q197" s="55"/>
      <c r="R197" s="14" t="s">
        <v>70</v>
      </c>
      <c r="S197" s="14"/>
    </row>
    <row r="198" spans="1:19" ht="63.75">
      <c r="A198" s="14" t="s">
        <v>71</v>
      </c>
      <c r="B198" s="14" t="s">
        <v>72</v>
      </c>
      <c r="C198" s="14" t="s">
        <v>34</v>
      </c>
      <c r="D198" s="17" t="s">
        <v>73</v>
      </c>
      <c r="E198" s="14" t="s">
        <v>42</v>
      </c>
      <c r="F198" s="14" t="s">
        <v>43</v>
      </c>
      <c r="G198" s="14" t="s">
        <v>44</v>
      </c>
      <c r="H198" s="14"/>
      <c r="I198" s="22">
        <v>0</v>
      </c>
      <c r="J198" s="22">
        <v>0</v>
      </c>
      <c r="K198" s="14" t="s">
        <v>51</v>
      </c>
      <c r="L198" s="14">
        <v>3</v>
      </c>
      <c r="M198" s="14">
        <v>39</v>
      </c>
      <c r="N198" s="14">
        <v>90</v>
      </c>
      <c r="O198" s="22">
        <v>357450.67</v>
      </c>
      <c r="P198" s="14"/>
      <c r="Q198" s="55"/>
      <c r="R198" s="14" t="s">
        <v>74</v>
      </c>
      <c r="S198" s="14"/>
    </row>
    <row r="199" spans="1:19" ht="89.25">
      <c r="A199" s="14" t="s">
        <v>75</v>
      </c>
      <c r="B199" s="14" t="s">
        <v>76</v>
      </c>
      <c r="C199" s="14" t="s">
        <v>34</v>
      </c>
      <c r="D199" s="17" t="s">
        <v>77</v>
      </c>
      <c r="E199" s="14" t="s">
        <v>42</v>
      </c>
      <c r="F199" s="14" t="s">
        <v>43</v>
      </c>
      <c r="G199" s="14" t="s">
        <v>44</v>
      </c>
      <c r="H199" s="14"/>
      <c r="I199" s="22">
        <v>0</v>
      </c>
      <c r="J199" s="22">
        <v>0</v>
      </c>
      <c r="K199" s="14" t="s">
        <v>51</v>
      </c>
      <c r="L199" s="14">
        <v>3</v>
      </c>
      <c r="M199" s="14" t="s">
        <v>66</v>
      </c>
      <c r="N199" s="14">
        <v>90</v>
      </c>
      <c r="O199" s="22">
        <v>223050</v>
      </c>
      <c r="P199" s="14"/>
      <c r="Q199" s="55"/>
      <c r="R199" s="14" t="s">
        <v>62</v>
      </c>
      <c r="S199" s="14"/>
    </row>
    <row r="200" spans="1:19" ht="76.5">
      <c r="A200" s="14" t="s">
        <v>78</v>
      </c>
      <c r="B200" s="14" t="s">
        <v>79</v>
      </c>
      <c r="C200" s="14" t="s">
        <v>34</v>
      </c>
      <c r="D200" s="17" t="s">
        <v>80</v>
      </c>
      <c r="E200" s="14" t="s">
        <v>42</v>
      </c>
      <c r="F200" s="14" t="s">
        <v>43</v>
      </c>
      <c r="G200" s="14" t="s">
        <v>44</v>
      </c>
      <c r="H200" s="14"/>
      <c r="I200" s="22">
        <v>0</v>
      </c>
      <c r="J200" s="22">
        <v>0</v>
      </c>
      <c r="K200" s="14" t="s">
        <v>51</v>
      </c>
      <c r="L200" s="14">
        <v>3</v>
      </c>
      <c r="M200" s="14" t="s">
        <v>66</v>
      </c>
      <c r="N200" s="14">
        <v>90</v>
      </c>
      <c r="O200" s="22">
        <v>103406.04</v>
      </c>
      <c r="P200" s="14"/>
      <c r="Q200" s="55"/>
      <c r="R200" s="14" t="s">
        <v>62</v>
      </c>
      <c r="S200" s="14"/>
    </row>
    <row r="201" spans="1:19" ht="38.25">
      <c r="A201" s="14" t="s">
        <v>82</v>
      </c>
      <c r="B201" s="14" t="s">
        <v>83</v>
      </c>
      <c r="C201" s="14" t="s">
        <v>34</v>
      </c>
      <c r="D201" s="17" t="s">
        <v>85</v>
      </c>
      <c r="E201" s="14" t="s">
        <v>87</v>
      </c>
      <c r="F201" s="14" t="s">
        <v>43</v>
      </c>
      <c r="G201" s="14" t="s">
        <v>44</v>
      </c>
      <c r="H201" s="14"/>
      <c r="I201" s="22">
        <v>0</v>
      </c>
      <c r="J201" s="22">
        <v>0</v>
      </c>
      <c r="K201" s="14" t="s">
        <v>51</v>
      </c>
      <c r="L201" s="14">
        <v>3</v>
      </c>
      <c r="M201" s="14">
        <v>39</v>
      </c>
      <c r="N201" s="14">
        <v>90</v>
      </c>
      <c r="O201" s="22">
        <v>5200</v>
      </c>
      <c r="P201" s="14"/>
      <c r="Q201" s="55">
        <v>46216</v>
      </c>
      <c r="R201" s="14" t="s">
        <v>62</v>
      </c>
      <c r="S201" s="14"/>
    </row>
    <row r="202" spans="1:19" ht="63.75">
      <c r="A202" s="14" t="s">
        <v>92</v>
      </c>
      <c r="B202" s="14" t="s">
        <v>96</v>
      </c>
      <c r="C202" s="14" t="s">
        <v>34</v>
      </c>
      <c r="D202" s="17" t="s">
        <v>1548</v>
      </c>
      <c r="E202" s="14" t="s">
        <v>87</v>
      </c>
      <c r="F202" s="14" t="s">
        <v>98</v>
      </c>
      <c r="G202" s="14" t="s">
        <v>44</v>
      </c>
      <c r="H202" s="14"/>
      <c r="I202" s="22">
        <v>0</v>
      </c>
      <c r="J202" s="22">
        <v>0</v>
      </c>
      <c r="K202" s="14" t="s">
        <v>51</v>
      </c>
      <c r="L202" s="14">
        <v>3</v>
      </c>
      <c r="M202" s="14">
        <v>39</v>
      </c>
      <c r="N202" s="14">
        <v>90</v>
      </c>
      <c r="O202" s="22">
        <v>3862940.0666666599</v>
      </c>
      <c r="P202" s="14"/>
      <c r="Q202" s="55">
        <v>46295</v>
      </c>
      <c r="R202" s="14" t="s">
        <v>62</v>
      </c>
      <c r="S202" s="82"/>
    </row>
    <row r="203" spans="1:19" ht="165.75">
      <c r="A203" s="14" t="s">
        <v>140</v>
      </c>
      <c r="B203" s="14" t="s">
        <v>141</v>
      </c>
      <c r="C203" s="14" t="s">
        <v>110</v>
      </c>
      <c r="D203" s="17" t="s">
        <v>143</v>
      </c>
      <c r="E203" s="14" t="s">
        <v>113</v>
      </c>
      <c r="F203" s="14" t="s">
        <v>55</v>
      </c>
      <c r="G203" s="14" t="s">
        <v>44</v>
      </c>
      <c r="H203" s="14"/>
      <c r="I203" s="22">
        <v>0</v>
      </c>
      <c r="J203" s="22">
        <v>0</v>
      </c>
      <c r="K203" s="14" t="s">
        <v>51</v>
      </c>
      <c r="L203" s="14">
        <v>3</v>
      </c>
      <c r="M203" s="14">
        <v>37</v>
      </c>
      <c r="N203" s="14">
        <v>90</v>
      </c>
      <c r="O203" s="22">
        <v>14419039.140000001</v>
      </c>
      <c r="P203" s="14"/>
      <c r="Q203" s="55">
        <v>46259</v>
      </c>
      <c r="R203" s="14" t="s">
        <v>146</v>
      </c>
      <c r="S203" s="14"/>
    </row>
    <row r="204" spans="1:19" ht="165.75">
      <c r="A204" s="14" t="s">
        <v>105</v>
      </c>
      <c r="B204" s="14" t="s">
        <v>107</v>
      </c>
      <c r="C204" s="14" t="s">
        <v>110</v>
      </c>
      <c r="D204" s="17" t="s">
        <v>112</v>
      </c>
      <c r="E204" s="14" t="s">
        <v>113</v>
      </c>
      <c r="F204" s="14" t="s">
        <v>55</v>
      </c>
      <c r="G204" s="14" t="s">
        <v>44</v>
      </c>
      <c r="H204" s="14"/>
      <c r="I204" s="22">
        <v>0</v>
      </c>
      <c r="J204" s="22">
        <v>0</v>
      </c>
      <c r="K204" s="14" t="s">
        <v>51</v>
      </c>
      <c r="L204" s="14">
        <v>3</v>
      </c>
      <c r="M204" s="14">
        <v>37</v>
      </c>
      <c r="N204" s="14">
        <v>90</v>
      </c>
      <c r="O204" s="22">
        <v>33962636.400000006</v>
      </c>
      <c r="P204" s="14"/>
      <c r="Q204" s="55"/>
      <c r="R204" s="14" t="s">
        <v>116</v>
      </c>
      <c r="S204" s="14"/>
    </row>
    <row r="205" spans="1:19" ht="165.75">
      <c r="A205" s="14" t="s">
        <v>117</v>
      </c>
      <c r="B205" s="14" t="s">
        <v>118</v>
      </c>
      <c r="C205" s="14" t="s">
        <v>110</v>
      </c>
      <c r="D205" s="17" t="s">
        <v>119</v>
      </c>
      <c r="E205" s="14" t="s">
        <v>113</v>
      </c>
      <c r="F205" s="14" t="s">
        <v>55</v>
      </c>
      <c r="G205" s="14" t="s">
        <v>44</v>
      </c>
      <c r="H205" s="14"/>
      <c r="I205" s="22">
        <v>0</v>
      </c>
      <c r="J205" s="22">
        <v>0</v>
      </c>
      <c r="K205" s="14" t="s">
        <v>51</v>
      </c>
      <c r="L205" s="14">
        <v>3</v>
      </c>
      <c r="M205" s="14">
        <v>37</v>
      </c>
      <c r="N205" s="14">
        <v>90</v>
      </c>
      <c r="O205" s="22">
        <v>28408424.75</v>
      </c>
      <c r="P205" s="14"/>
      <c r="Q205" s="55"/>
      <c r="R205" s="14" t="s">
        <v>124</v>
      </c>
      <c r="S205" s="14"/>
    </row>
    <row r="206" spans="1:19" ht="165.75">
      <c r="A206" s="14" t="s">
        <v>125</v>
      </c>
      <c r="B206" s="14" t="s">
        <v>126</v>
      </c>
      <c r="C206" s="14" t="s">
        <v>110</v>
      </c>
      <c r="D206" s="17" t="s">
        <v>112</v>
      </c>
      <c r="E206" s="14" t="s">
        <v>113</v>
      </c>
      <c r="F206" s="14" t="s">
        <v>55</v>
      </c>
      <c r="G206" s="14" t="s">
        <v>44</v>
      </c>
      <c r="H206" s="14"/>
      <c r="I206" s="22">
        <v>0</v>
      </c>
      <c r="J206" s="22">
        <v>0</v>
      </c>
      <c r="K206" s="14" t="s">
        <v>51</v>
      </c>
      <c r="L206" s="14">
        <v>3</v>
      </c>
      <c r="M206" s="14">
        <v>37</v>
      </c>
      <c r="N206" s="14">
        <v>90</v>
      </c>
      <c r="O206" s="22">
        <v>20722154.770000003</v>
      </c>
      <c r="P206" s="14"/>
      <c r="Q206" s="55"/>
      <c r="R206" s="14" t="s">
        <v>116</v>
      </c>
      <c r="S206" s="14"/>
    </row>
    <row r="207" spans="1:19" ht="165.75">
      <c r="A207" s="14" t="s">
        <v>132</v>
      </c>
      <c r="B207" s="14" t="s">
        <v>134</v>
      </c>
      <c r="C207" s="14" t="s">
        <v>110</v>
      </c>
      <c r="D207" s="17" t="s">
        <v>135</v>
      </c>
      <c r="E207" s="14" t="s">
        <v>113</v>
      </c>
      <c r="F207" s="14" t="s">
        <v>55</v>
      </c>
      <c r="G207" s="14" t="s">
        <v>44</v>
      </c>
      <c r="H207" s="14"/>
      <c r="I207" s="22">
        <v>0</v>
      </c>
      <c r="J207" s="22">
        <v>0</v>
      </c>
      <c r="K207" s="14" t="s">
        <v>51</v>
      </c>
      <c r="L207" s="14">
        <v>3</v>
      </c>
      <c r="M207" s="14">
        <v>37</v>
      </c>
      <c r="N207" s="14">
        <v>90</v>
      </c>
      <c r="O207" s="22">
        <v>29149402.827600002</v>
      </c>
      <c r="P207" s="14"/>
      <c r="Q207" s="55"/>
      <c r="R207" s="14" t="s">
        <v>116</v>
      </c>
      <c r="S207" s="14"/>
    </row>
    <row r="208" spans="1:19" ht="165.75">
      <c r="A208" s="14" t="s">
        <v>147</v>
      </c>
      <c r="B208" s="14" t="s">
        <v>148</v>
      </c>
      <c r="C208" s="14" t="s">
        <v>110</v>
      </c>
      <c r="D208" s="17" t="s">
        <v>149</v>
      </c>
      <c r="E208" s="14" t="s">
        <v>113</v>
      </c>
      <c r="F208" s="14" t="s">
        <v>55</v>
      </c>
      <c r="G208" s="14" t="s">
        <v>44</v>
      </c>
      <c r="H208" s="14"/>
      <c r="I208" s="22">
        <v>0</v>
      </c>
      <c r="J208" s="22">
        <v>0</v>
      </c>
      <c r="K208" s="14" t="s">
        <v>51</v>
      </c>
      <c r="L208" s="14">
        <v>3</v>
      </c>
      <c r="M208" s="14">
        <v>37</v>
      </c>
      <c r="N208" s="14">
        <v>90</v>
      </c>
      <c r="O208" s="22">
        <v>17982565.127999999</v>
      </c>
      <c r="P208" s="14"/>
      <c r="Q208" s="55"/>
      <c r="R208" s="14" t="s">
        <v>124</v>
      </c>
      <c r="S208" s="14"/>
    </row>
    <row r="209" spans="1:19" ht="165.75">
      <c r="A209" s="14" t="s">
        <v>154</v>
      </c>
      <c r="B209" s="14" t="s">
        <v>155</v>
      </c>
      <c r="C209" s="14" t="s">
        <v>110</v>
      </c>
      <c r="D209" s="17" t="s">
        <v>156</v>
      </c>
      <c r="E209" s="14" t="s">
        <v>113</v>
      </c>
      <c r="F209" s="14" t="s">
        <v>55</v>
      </c>
      <c r="G209" s="14" t="s">
        <v>44</v>
      </c>
      <c r="H209" s="14"/>
      <c r="I209" s="22">
        <v>0</v>
      </c>
      <c r="J209" s="22">
        <v>0</v>
      </c>
      <c r="K209" s="14" t="s">
        <v>51</v>
      </c>
      <c r="L209" s="14">
        <v>3</v>
      </c>
      <c r="M209" s="14">
        <v>37</v>
      </c>
      <c r="N209" s="14">
        <v>90</v>
      </c>
      <c r="O209" s="22">
        <v>14713206.02</v>
      </c>
      <c r="P209" s="14"/>
      <c r="Q209" s="55"/>
      <c r="R209" s="14" t="s">
        <v>124</v>
      </c>
      <c r="S209" s="14"/>
    </row>
    <row r="210" spans="1:19" ht="102">
      <c r="A210" s="14" t="s">
        <v>162</v>
      </c>
      <c r="B210" s="14" t="s">
        <v>163</v>
      </c>
      <c r="C210" s="14" t="s">
        <v>164</v>
      </c>
      <c r="D210" s="17" t="s">
        <v>165</v>
      </c>
      <c r="E210" s="14" t="s">
        <v>166</v>
      </c>
      <c r="F210" s="14" t="s">
        <v>55</v>
      </c>
      <c r="G210" s="14" t="s">
        <v>44</v>
      </c>
      <c r="H210" s="14"/>
      <c r="I210" s="22">
        <v>0</v>
      </c>
      <c r="J210" s="22">
        <v>0</v>
      </c>
      <c r="K210" s="14" t="s">
        <v>51</v>
      </c>
      <c r="L210" s="14">
        <v>3</v>
      </c>
      <c r="M210" s="14">
        <v>39</v>
      </c>
      <c r="N210" s="14">
        <v>90</v>
      </c>
      <c r="O210" s="22">
        <v>264520</v>
      </c>
      <c r="P210" s="14"/>
      <c r="Q210" s="55"/>
      <c r="R210" s="14" t="s">
        <v>62</v>
      </c>
      <c r="S210" s="14"/>
    </row>
    <row r="211" spans="1:19" ht="76.5">
      <c r="A211" s="14" t="s">
        <v>172</v>
      </c>
      <c r="B211" s="14" t="s">
        <v>174</v>
      </c>
      <c r="C211" s="14" t="s">
        <v>175</v>
      </c>
      <c r="D211" s="17" t="s">
        <v>178</v>
      </c>
      <c r="E211" s="14" t="s">
        <v>166</v>
      </c>
      <c r="F211" s="14" t="s">
        <v>55</v>
      </c>
      <c r="G211" s="14" t="s">
        <v>44</v>
      </c>
      <c r="H211" s="14"/>
      <c r="I211" s="22">
        <v>0</v>
      </c>
      <c r="J211" s="22">
        <v>0</v>
      </c>
      <c r="K211" s="14" t="s">
        <v>51</v>
      </c>
      <c r="L211" s="14">
        <v>3</v>
      </c>
      <c r="M211" s="14">
        <v>39</v>
      </c>
      <c r="N211" s="14">
        <v>90</v>
      </c>
      <c r="O211" s="22">
        <v>10725.91</v>
      </c>
      <c r="P211" s="14"/>
      <c r="Q211" s="55"/>
      <c r="R211" s="14" t="s">
        <v>62</v>
      </c>
      <c r="S211" s="14"/>
    </row>
    <row r="212" spans="1:19" ht="114.75">
      <c r="A212" s="14" t="s">
        <v>182</v>
      </c>
      <c r="B212" s="14" t="s">
        <v>183</v>
      </c>
      <c r="C212" s="14" t="s">
        <v>185</v>
      </c>
      <c r="D212" s="17" t="s">
        <v>188</v>
      </c>
      <c r="E212" s="14" t="s">
        <v>166</v>
      </c>
      <c r="F212" s="14" t="s">
        <v>43</v>
      </c>
      <c r="G212" s="14" t="s">
        <v>44</v>
      </c>
      <c r="H212" s="14"/>
      <c r="I212" s="22">
        <v>0</v>
      </c>
      <c r="J212" s="22">
        <v>0</v>
      </c>
      <c r="K212" s="14" t="s">
        <v>51</v>
      </c>
      <c r="L212" s="14">
        <v>3</v>
      </c>
      <c r="M212" s="14">
        <v>39</v>
      </c>
      <c r="N212" s="14">
        <v>90</v>
      </c>
      <c r="O212" s="22">
        <v>13457887.630000001</v>
      </c>
      <c r="P212" s="14"/>
      <c r="Q212" s="55"/>
      <c r="R212" s="14" t="s">
        <v>195</v>
      </c>
      <c r="S212" s="14"/>
    </row>
    <row r="213" spans="1:19" ht="89.25">
      <c r="A213" s="14" t="s">
        <v>197</v>
      </c>
      <c r="B213" s="14" t="s">
        <v>199</v>
      </c>
      <c r="C213" s="14" t="s">
        <v>34</v>
      </c>
      <c r="D213" s="17" t="s">
        <v>201</v>
      </c>
      <c r="E213" s="14" t="s">
        <v>166</v>
      </c>
      <c r="F213" s="14" t="s">
        <v>55</v>
      </c>
      <c r="G213" s="14" t="s">
        <v>44</v>
      </c>
      <c r="H213" s="14"/>
      <c r="I213" s="22">
        <v>0</v>
      </c>
      <c r="J213" s="22">
        <v>0</v>
      </c>
      <c r="K213" s="14" t="s">
        <v>51</v>
      </c>
      <c r="L213" s="14">
        <v>3</v>
      </c>
      <c r="M213" s="14">
        <v>39</v>
      </c>
      <c r="N213" s="14">
        <v>90</v>
      </c>
      <c r="O213" s="22">
        <v>8635.9699999999993</v>
      </c>
      <c r="P213" s="14"/>
      <c r="Q213" s="55"/>
      <c r="R213" s="14" t="s">
        <v>202</v>
      </c>
      <c r="S213" s="14"/>
    </row>
    <row r="214" spans="1:19" ht="51">
      <c r="A214" s="14" t="s">
        <v>209</v>
      </c>
      <c r="B214" s="14" t="s">
        <v>210</v>
      </c>
      <c r="C214" s="14" t="s">
        <v>34</v>
      </c>
      <c r="D214" s="17" t="s">
        <v>1549</v>
      </c>
      <c r="E214" s="14" t="s">
        <v>166</v>
      </c>
      <c r="F214" s="14" t="s">
        <v>55</v>
      </c>
      <c r="G214" s="14" t="s">
        <v>44</v>
      </c>
      <c r="H214" s="14"/>
      <c r="I214" s="22">
        <v>0</v>
      </c>
      <c r="J214" s="22">
        <v>0</v>
      </c>
      <c r="K214" s="14" t="s">
        <v>51</v>
      </c>
      <c r="L214" s="14">
        <v>3</v>
      </c>
      <c r="M214" s="14">
        <v>39</v>
      </c>
      <c r="N214" s="14">
        <v>80</v>
      </c>
      <c r="O214" s="22">
        <v>3872.76</v>
      </c>
      <c r="P214" s="14"/>
      <c r="Q214" s="55"/>
      <c r="R214" s="32" t="s">
        <v>202</v>
      </c>
      <c r="S214" s="14"/>
    </row>
    <row r="215" spans="1:19" ht="51">
      <c r="A215" s="14" t="s">
        <v>203</v>
      </c>
      <c r="B215" s="14" t="s">
        <v>204</v>
      </c>
      <c r="C215" s="14" t="s">
        <v>34</v>
      </c>
      <c r="D215" s="17" t="s">
        <v>206</v>
      </c>
      <c r="E215" s="14" t="s">
        <v>166</v>
      </c>
      <c r="F215" s="14" t="s">
        <v>55</v>
      </c>
      <c r="G215" s="14" t="s">
        <v>44</v>
      </c>
      <c r="H215" s="14"/>
      <c r="I215" s="22">
        <v>0</v>
      </c>
      <c r="J215" s="22">
        <v>0</v>
      </c>
      <c r="K215" s="14" t="s">
        <v>51</v>
      </c>
      <c r="L215" s="14">
        <v>3</v>
      </c>
      <c r="M215" s="14">
        <v>33</v>
      </c>
      <c r="N215" s="14">
        <v>90</v>
      </c>
      <c r="O215" s="22">
        <v>420938.36</v>
      </c>
      <c r="P215" s="14"/>
      <c r="Q215" s="55"/>
      <c r="R215" s="14" t="s">
        <v>62</v>
      </c>
      <c r="S215" s="14"/>
    </row>
    <row r="216" spans="1:19" ht="102">
      <c r="A216" s="14" t="s">
        <v>216</v>
      </c>
      <c r="B216" s="14" t="s">
        <v>219</v>
      </c>
      <c r="C216" s="14" t="s">
        <v>50</v>
      </c>
      <c r="D216" s="17" t="s">
        <v>222</v>
      </c>
      <c r="E216" s="14" t="s">
        <v>224</v>
      </c>
      <c r="F216" s="14" t="s">
        <v>98</v>
      </c>
      <c r="G216" s="14" t="s">
        <v>44</v>
      </c>
      <c r="H216" s="14"/>
      <c r="I216" s="22">
        <v>0</v>
      </c>
      <c r="J216" s="22">
        <v>0</v>
      </c>
      <c r="K216" s="14" t="s">
        <v>51</v>
      </c>
      <c r="L216" s="14">
        <v>3</v>
      </c>
      <c r="M216" s="14">
        <v>40</v>
      </c>
      <c r="N216" s="14">
        <v>90</v>
      </c>
      <c r="O216" s="22">
        <v>8754197.3800000008</v>
      </c>
      <c r="P216" s="14"/>
      <c r="Q216" s="55"/>
      <c r="R216" s="14" t="s">
        <v>86</v>
      </c>
      <c r="S216" s="14"/>
    </row>
    <row r="217" spans="1:19" ht="89.25">
      <c r="A217" s="14" t="s">
        <v>229</v>
      </c>
      <c r="B217" s="14" t="s">
        <v>230</v>
      </c>
      <c r="C217" s="14" t="s">
        <v>50</v>
      </c>
      <c r="D217" s="17" t="s">
        <v>232</v>
      </c>
      <c r="E217" s="14" t="s">
        <v>224</v>
      </c>
      <c r="F217" s="14" t="s">
        <v>98</v>
      </c>
      <c r="G217" s="14" t="s">
        <v>44</v>
      </c>
      <c r="H217" s="14"/>
      <c r="I217" s="22">
        <v>0</v>
      </c>
      <c r="J217" s="22">
        <v>0</v>
      </c>
      <c r="K217" s="14" t="s">
        <v>51</v>
      </c>
      <c r="L217" s="14">
        <v>3</v>
      </c>
      <c r="M217" s="14">
        <v>40</v>
      </c>
      <c r="N217" s="14">
        <v>90</v>
      </c>
      <c r="O217" s="22">
        <v>5496000</v>
      </c>
      <c r="P217" s="14"/>
      <c r="Q217" s="55"/>
      <c r="R217" s="14" t="s">
        <v>86</v>
      </c>
      <c r="S217" s="14"/>
    </row>
    <row r="218" spans="1:19" ht="51">
      <c r="A218" s="14" t="s">
        <v>242</v>
      </c>
      <c r="B218" s="14" t="s">
        <v>243</v>
      </c>
      <c r="C218" s="14" t="s">
        <v>34</v>
      </c>
      <c r="D218" s="17" t="s">
        <v>244</v>
      </c>
      <c r="E218" s="14" t="s">
        <v>224</v>
      </c>
      <c r="F218" s="14" t="s">
        <v>98</v>
      </c>
      <c r="G218" s="14" t="s">
        <v>44</v>
      </c>
      <c r="H218" s="14"/>
      <c r="I218" s="22">
        <v>0</v>
      </c>
      <c r="J218" s="22">
        <v>0</v>
      </c>
      <c r="K218" s="14" t="s">
        <v>51</v>
      </c>
      <c r="L218" s="14">
        <v>3</v>
      </c>
      <c r="M218" s="14">
        <v>40</v>
      </c>
      <c r="N218" s="14">
        <v>90</v>
      </c>
      <c r="O218" s="22">
        <v>211353.34</v>
      </c>
      <c r="P218" s="14"/>
      <c r="Q218" s="55"/>
      <c r="R218" s="14" t="s">
        <v>62</v>
      </c>
      <c r="S218" s="14"/>
    </row>
    <row r="219" spans="1:19" ht="76.5">
      <c r="A219" s="14" t="s">
        <v>253</v>
      </c>
      <c r="B219" s="14" t="s">
        <v>255</v>
      </c>
      <c r="C219" s="14" t="s">
        <v>50</v>
      </c>
      <c r="D219" s="17" t="s">
        <v>256</v>
      </c>
      <c r="E219" s="14" t="s">
        <v>224</v>
      </c>
      <c r="F219" s="14" t="s">
        <v>98</v>
      </c>
      <c r="G219" s="14" t="s">
        <v>44</v>
      </c>
      <c r="H219" s="14"/>
      <c r="I219" s="22">
        <v>0</v>
      </c>
      <c r="J219" s="22">
        <v>0</v>
      </c>
      <c r="K219" s="14" t="s">
        <v>56</v>
      </c>
      <c r="L219" s="14">
        <v>4</v>
      </c>
      <c r="M219" s="14">
        <v>40</v>
      </c>
      <c r="N219" s="14">
        <v>90</v>
      </c>
      <c r="O219" s="22">
        <v>2446344.0240547946</v>
      </c>
      <c r="P219" s="14"/>
      <c r="Q219" s="55"/>
      <c r="R219" s="14" t="s">
        <v>86</v>
      </c>
      <c r="S219" s="14"/>
    </row>
    <row r="220" spans="1:19" ht="76.5">
      <c r="A220" s="14" t="s">
        <v>261</v>
      </c>
      <c r="B220" s="14" t="s">
        <v>262</v>
      </c>
      <c r="C220" s="14" t="s">
        <v>50</v>
      </c>
      <c r="D220" s="17" t="s">
        <v>264</v>
      </c>
      <c r="E220" s="14" t="s">
        <v>224</v>
      </c>
      <c r="F220" s="14" t="s">
        <v>43</v>
      </c>
      <c r="G220" s="14" t="s">
        <v>44</v>
      </c>
      <c r="H220" s="14"/>
      <c r="I220" s="22">
        <v>0</v>
      </c>
      <c r="J220" s="22">
        <v>0</v>
      </c>
      <c r="K220" s="14" t="s">
        <v>51</v>
      </c>
      <c r="L220" s="14">
        <v>3</v>
      </c>
      <c r="M220" s="14">
        <v>40</v>
      </c>
      <c r="N220" s="14">
        <v>90</v>
      </c>
      <c r="O220" s="22">
        <v>1604.6</v>
      </c>
      <c r="P220" s="14"/>
      <c r="Q220" s="55"/>
      <c r="R220" s="14" t="s">
        <v>86</v>
      </c>
      <c r="S220" s="14"/>
    </row>
    <row r="221" spans="1:19" ht="63.75">
      <c r="A221" s="14" t="s">
        <v>266</v>
      </c>
      <c r="B221" s="14" t="s">
        <v>267</v>
      </c>
      <c r="C221" s="14" t="s">
        <v>130</v>
      </c>
      <c r="D221" s="17" t="s">
        <v>1550</v>
      </c>
      <c r="E221" s="14" t="s">
        <v>271</v>
      </c>
      <c r="F221" s="14" t="s">
        <v>55</v>
      </c>
      <c r="G221" s="14" t="s">
        <v>44</v>
      </c>
      <c r="H221" s="14"/>
      <c r="I221" s="22">
        <v>0</v>
      </c>
      <c r="J221" s="22">
        <v>0</v>
      </c>
      <c r="K221" s="14" t="s">
        <v>51</v>
      </c>
      <c r="L221" s="14">
        <v>3</v>
      </c>
      <c r="M221" s="14">
        <v>33</v>
      </c>
      <c r="N221" s="14">
        <v>90</v>
      </c>
      <c r="O221" s="22">
        <v>2404909.0699999998</v>
      </c>
      <c r="P221" s="14"/>
      <c r="Q221" s="55"/>
      <c r="R221" s="14" t="s">
        <v>280</v>
      </c>
      <c r="S221" s="14"/>
    </row>
    <row r="222" spans="1:19" ht="76.5">
      <c r="A222" s="14" t="s">
        <v>281</v>
      </c>
      <c r="B222" s="14" t="s">
        <v>282</v>
      </c>
      <c r="C222" s="14" t="s">
        <v>130</v>
      </c>
      <c r="D222" s="17" t="s">
        <v>283</v>
      </c>
      <c r="E222" s="14" t="s">
        <v>271</v>
      </c>
      <c r="F222" s="14" t="s">
        <v>55</v>
      </c>
      <c r="G222" s="14" t="s">
        <v>44</v>
      </c>
      <c r="H222" s="14"/>
      <c r="I222" s="22">
        <v>0</v>
      </c>
      <c r="J222" s="22">
        <v>0</v>
      </c>
      <c r="K222" s="14" t="s">
        <v>51</v>
      </c>
      <c r="L222" s="14">
        <v>3</v>
      </c>
      <c r="M222" s="14">
        <v>33</v>
      </c>
      <c r="N222" s="14">
        <v>90</v>
      </c>
      <c r="O222" s="22">
        <v>1237623.05</v>
      </c>
      <c r="P222" s="14"/>
      <c r="Q222" s="55"/>
      <c r="R222" s="14" t="s">
        <v>280</v>
      </c>
      <c r="S222" s="14"/>
    </row>
    <row r="223" spans="1:19" ht="76.5">
      <c r="A223" s="14" t="s">
        <v>286</v>
      </c>
      <c r="B223" s="14" t="s">
        <v>287</v>
      </c>
      <c r="C223" s="14" t="s">
        <v>130</v>
      </c>
      <c r="D223" s="17" t="s">
        <v>289</v>
      </c>
      <c r="E223" s="14" t="s">
        <v>271</v>
      </c>
      <c r="F223" s="14" t="s">
        <v>55</v>
      </c>
      <c r="G223" s="14" t="s">
        <v>44</v>
      </c>
      <c r="H223" s="14"/>
      <c r="I223" s="22">
        <v>0</v>
      </c>
      <c r="J223" s="22">
        <v>0</v>
      </c>
      <c r="K223" s="14" t="s">
        <v>51</v>
      </c>
      <c r="L223" s="14">
        <v>3</v>
      </c>
      <c r="M223" s="14">
        <v>33</v>
      </c>
      <c r="N223" s="14">
        <v>90</v>
      </c>
      <c r="O223" s="22">
        <v>288157.06</v>
      </c>
      <c r="P223" s="14"/>
      <c r="Q223" s="55"/>
      <c r="R223" s="14" t="s">
        <v>280</v>
      </c>
      <c r="S223" s="14"/>
    </row>
    <row r="224" spans="1:19" ht="76.5">
      <c r="A224" s="14" t="s">
        <v>290</v>
      </c>
      <c r="B224" s="14" t="s">
        <v>291</v>
      </c>
      <c r="C224" s="14" t="s">
        <v>130</v>
      </c>
      <c r="D224" s="17" t="s">
        <v>1551</v>
      </c>
      <c r="E224" s="14" t="s">
        <v>271</v>
      </c>
      <c r="F224" s="14" t="s">
        <v>55</v>
      </c>
      <c r="G224" s="14" t="s">
        <v>44</v>
      </c>
      <c r="H224" s="14"/>
      <c r="I224" s="22">
        <v>0</v>
      </c>
      <c r="J224" s="22">
        <v>0</v>
      </c>
      <c r="K224" s="14" t="s">
        <v>51</v>
      </c>
      <c r="L224" s="14">
        <v>3</v>
      </c>
      <c r="M224" s="14">
        <v>33</v>
      </c>
      <c r="N224" s="14">
        <v>90</v>
      </c>
      <c r="O224" s="22">
        <v>330463.35999999999</v>
      </c>
      <c r="P224" s="14"/>
      <c r="Q224" s="55"/>
      <c r="R224" s="14" t="s">
        <v>280</v>
      </c>
      <c r="S224" s="14"/>
    </row>
    <row r="225" spans="1:19" ht="76.5">
      <c r="A225" s="14" t="s">
        <v>295</v>
      </c>
      <c r="B225" s="14" t="s">
        <v>296</v>
      </c>
      <c r="C225" s="14" t="s">
        <v>130</v>
      </c>
      <c r="D225" s="17" t="s">
        <v>289</v>
      </c>
      <c r="E225" s="14" t="s">
        <v>271</v>
      </c>
      <c r="F225" s="14" t="s">
        <v>55</v>
      </c>
      <c r="G225" s="14" t="s">
        <v>44</v>
      </c>
      <c r="H225" s="14"/>
      <c r="I225" s="22">
        <v>0</v>
      </c>
      <c r="J225" s="22">
        <v>0</v>
      </c>
      <c r="K225" s="14" t="s">
        <v>51</v>
      </c>
      <c r="L225" s="14">
        <v>3</v>
      </c>
      <c r="M225" s="14">
        <v>33</v>
      </c>
      <c r="N225" s="14">
        <v>90</v>
      </c>
      <c r="O225" s="22">
        <v>159227.6</v>
      </c>
      <c r="P225" s="14"/>
      <c r="Q225" s="55"/>
      <c r="R225" s="14" t="s">
        <v>280</v>
      </c>
      <c r="S225" s="14"/>
    </row>
    <row r="226" spans="1:19" ht="89.25">
      <c r="A226" s="14" t="s">
        <v>300</v>
      </c>
      <c r="B226" s="14" t="s">
        <v>301</v>
      </c>
      <c r="C226" s="14" t="s">
        <v>130</v>
      </c>
      <c r="D226" s="17" t="s">
        <v>302</v>
      </c>
      <c r="E226" s="14" t="s">
        <v>271</v>
      </c>
      <c r="F226" s="14" t="s">
        <v>43</v>
      </c>
      <c r="G226" s="14" t="s">
        <v>44</v>
      </c>
      <c r="H226" s="14"/>
      <c r="I226" s="22">
        <v>0</v>
      </c>
      <c r="J226" s="22">
        <v>0</v>
      </c>
      <c r="K226" s="14" t="s">
        <v>51</v>
      </c>
      <c r="L226" s="14">
        <v>3</v>
      </c>
      <c r="M226" s="14">
        <v>33</v>
      </c>
      <c r="N226" s="14">
        <v>90</v>
      </c>
      <c r="O226" s="22">
        <v>356400</v>
      </c>
      <c r="P226" s="14"/>
      <c r="Q226" s="55"/>
      <c r="R226" s="14" t="s">
        <v>280</v>
      </c>
      <c r="S226" s="14"/>
    </row>
    <row r="227" spans="1:19" ht="51">
      <c r="A227" s="14" t="s">
        <v>308</v>
      </c>
      <c r="B227" s="14" t="s">
        <v>309</v>
      </c>
      <c r="C227" s="14" t="s">
        <v>130</v>
      </c>
      <c r="D227" s="17" t="s">
        <v>311</v>
      </c>
      <c r="E227" s="14" t="s">
        <v>271</v>
      </c>
      <c r="F227" s="14" t="s">
        <v>43</v>
      </c>
      <c r="G227" s="14" t="s">
        <v>44</v>
      </c>
      <c r="H227" s="14"/>
      <c r="I227" s="22">
        <v>0</v>
      </c>
      <c r="J227" s="22">
        <v>0</v>
      </c>
      <c r="K227" s="14" t="s">
        <v>51</v>
      </c>
      <c r="L227" s="14">
        <v>3</v>
      </c>
      <c r="M227" s="14">
        <v>33</v>
      </c>
      <c r="N227" s="14">
        <v>90</v>
      </c>
      <c r="O227" s="22">
        <v>1015560.0000000001</v>
      </c>
      <c r="P227" s="14"/>
      <c r="Q227" s="55"/>
      <c r="R227" s="14" t="s">
        <v>280</v>
      </c>
      <c r="S227" s="14"/>
    </row>
    <row r="228" spans="1:19" ht="51">
      <c r="A228" s="14" t="s">
        <v>314</v>
      </c>
      <c r="B228" s="14" t="s">
        <v>315</v>
      </c>
      <c r="C228" s="14" t="s">
        <v>130</v>
      </c>
      <c r="D228" s="17" t="s">
        <v>317</v>
      </c>
      <c r="E228" s="14" t="s">
        <v>271</v>
      </c>
      <c r="F228" s="14" t="s">
        <v>43</v>
      </c>
      <c r="G228" s="14" t="s">
        <v>44</v>
      </c>
      <c r="H228" s="14"/>
      <c r="I228" s="22">
        <v>0</v>
      </c>
      <c r="J228" s="22">
        <v>0</v>
      </c>
      <c r="K228" s="14" t="s">
        <v>51</v>
      </c>
      <c r="L228" s="14">
        <v>3</v>
      </c>
      <c r="M228" s="14">
        <v>33</v>
      </c>
      <c r="N228" s="14">
        <v>90</v>
      </c>
      <c r="O228" s="22">
        <v>2102650.7999999998</v>
      </c>
      <c r="P228" s="14"/>
      <c r="Q228" s="55"/>
      <c r="R228" s="14" t="s">
        <v>280</v>
      </c>
      <c r="S228" s="14"/>
    </row>
    <row r="229" spans="1:19" ht="76.5">
      <c r="A229" s="14" t="s">
        <v>323</v>
      </c>
      <c r="B229" s="14" t="s">
        <v>324</v>
      </c>
      <c r="C229" s="14" t="s">
        <v>130</v>
      </c>
      <c r="D229" s="17" t="s">
        <v>1552</v>
      </c>
      <c r="E229" s="14" t="s">
        <v>271</v>
      </c>
      <c r="F229" s="14" t="s">
        <v>43</v>
      </c>
      <c r="G229" s="14" t="s">
        <v>44</v>
      </c>
      <c r="H229" s="14"/>
      <c r="I229" s="22">
        <v>0</v>
      </c>
      <c r="J229" s="22">
        <v>0</v>
      </c>
      <c r="K229" s="14" t="s">
        <v>51</v>
      </c>
      <c r="L229" s="14">
        <v>3</v>
      </c>
      <c r="M229" s="14">
        <v>33</v>
      </c>
      <c r="N229" s="14">
        <v>90</v>
      </c>
      <c r="O229" s="22">
        <v>54955.8</v>
      </c>
      <c r="P229" s="14"/>
      <c r="Q229" s="55"/>
      <c r="R229" s="14" t="s">
        <v>280</v>
      </c>
      <c r="S229" s="14"/>
    </row>
    <row r="230" spans="1:19" ht="76.5">
      <c r="A230" s="14" t="s">
        <v>331</v>
      </c>
      <c r="B230" s="14" t="s">
        <v>332</v>
      </c>
      <c r="C230" s="14" t="s">
        <v>130</v>
      </c>
      <c r="D230" s="17" t="s">
        <v>1553</v>
      </c>
      <c r="E230" s="14" t="s">
        <v>271</v>
      </c>
      <c r="F230" s="14" t="s">
        <v>55</v>
      </c>
      <c r="G230" s="14" t="s">
        <v>44</v>
      </c>
      <c r="H230" s="14"/>
      <c r="I230" s="22">
        <v>0</v>
      </c>
      <c r="J230" s="22">
        <v>0</v>
      </c>
      <c r="K230" s="14" t="s">
        <v>51</v>
      </c>
      <c r="L230" s="14">
        <v>3</v>
      </c>
      <c r="M230" s="14">
        <v>33</v>
      </c>
      <c r="N230" s="14">
        <v>90</v>
      </c>
      <c r="O230" s="22">
        <v>680978.23</v>
      </c>
      <c r="P230" s="14"/>
      <c r="Q230" s="55"/>
      <c r="R230" s="14" t="s">
        <v>280</v>
      </c>
      <c r="S230" s="14"/>
    </row>
    <row r="231" spans="1:19" ht="76.5">
      <c r="A231" s="14" t="s">
        <v>49</v>
      </c>
      <c r="B231" s="14" t="s">
        <v>1554</v>
      </c>
      <c r="C231" s="14" t="s">
        <v>50</v>
      </c>
      <c r="D231" s="17" t="s">
        <v>52</v>
      </c>
      <c r="E231" s="14" t="s">
        <v>54</v>
      </c>
      <c r="F231" s="14" t="s">
        <v>55</v>
      </c>
      <c r="G231" s="14" t="s">
        <v>48</v>
      </c>
      <c r="H231" s="14"/>
      <c r="I231" s="22">
        <v>0</v>
      </c>
      <c r="J231" s="22">
        <v>0</v>
      </c>
      <c r="K231" s="14" t="s">
        <v>51</v>
      </c>
      <c r="L231" s="14">
        <v>3</v>
      </c>
      <c r="M231" s="14">
        <v>30</v>
      </c>
      <c r="N231" s="14">
        <v>90</v>
      </c>
      <c r="O231" s="22">
        <v>400000</v>
      </c>
      <c r="P231" s="14"/>
      <c r="Q231" s="55"/>
      <c r="R231" s="14" t="s">
        <v>86</v>
      </c>
      <c r="S231" s="14"/>
    </row>
    <row r="232" spans="1:19" ht="76.5">
      <c r="A232" s="14" t="s">
        <v>91</v>
      </c>
      <c r="B232" s="14" t="s">
        <v>1555</v>
      </c>
      <c r="C232" s="14" t="s">
        <v>34</v>
      </c>
      <c r="D232" s="17" t="s">
        <v>93</v>
      </c>
      <c r="E232" s="14" t="s">
        <v>94</v>
      </c>
      <c r="F232" s="14" t="s">
        <v>55</v>
      </c>
      <c r="G232" s="14" t="s">
        <v>48</v>
      </c>
      <c r="H232" s="14"/>
      <c r="I232" s="22">
        <v>0</v>
      </c>
      <c r="J232" s="22">
        <v>0</v>
      </c>
      <c r="K232" s="14" t="s">
        <v>56</v>
      </c>
      <c r="L232" s="14">
        <v>4</v>
      </c>
      <c r="M232" s="14">
        <v>52</v>
      </c>
      <c r="N232" s="14">
        <v>90</v>
      </c>
      <c r="O232" s="22">
        <v>921600</v>
      </c>
      <c r="P232" s="14"/>
      <c r="Q232" s="55"/>
      <c r="R232" s="14" t="s">
        <v>104</v>
      </c>
      <c r="S232" s="14"/>
    </row>
    <row r="233" spans="1:19" ht="216.75">
      <c r="A233" s="14" t="s">
        <v>108</v>
      </c>
      <c r="B233" s="14" t="s">
        <v>1556</v>
      </c>
      <c r="C233" s="14" t="s">
        <v>40</v>
      </c>
      <c r="D233" s="17" t="s">
        <v>111</v>
      </c>
      <c r="E233" s="14" t="s">
        <v>94</v>
      </c>
      <c r="F233" s="14" t="s">
        <v>55</v>
      </c>
      <c r="G233" s="14" t="s">
        <v>48</v>
      </c>
      <c r="H233" s="14"/>
      <c r="I233" s="22">
        <v>0</v>
      </c>
      <c r="J233" s="22">
        <v>0</v>
      </c>
      <c r="K233" s="14" t="s">
        <v>139</v>
      </c>
      <c r="L233" s="14">
        <v>4</v>
      </c>
      <c r="M233" s="14">
        <v>52</v>
      </c>
      <c r="N233" s="14">
        <v>90</v>
      </c>
      <c r="O233" s="22">
        <v>15000000</v>
      </c>
      <c r="P233" s="14"/>
      <c r="Q233" s="55"/>
      <c r="R233" s="14" t="s">
        <v>157</v>
      </c>
      <c r="S233" s="14"/>
    </row>
    <row r="234" spans="1:19" ht="76.5">
      <c r="A234" s="14" t="s">
        <v>181</v>
      </c>
      <c r="B234" s="14" t="s">
        <v>1557</v>
      </c>
      <c r="C234" s="14" t="s">
        <v>50</v>
      </c>
      <c r="D234" s="17" t="s">
        <v>187</v>
      </c>
      <c r="E234" s="14" t="s">
        <v>170</v>
      </c>
      <c r="F234" s="14" t="s">
        <v>55</v>
      </c>
      <c r="G234" s="14" t="s">
        <v>48</v>
      </c>
      <c r="H234" s="14"/>
      <c r="I234" s="22">
        <v>0</v>
      </c>
      <c r="J234" s="22">
        <v>0</v>
      </c>
      <c r="K234" s="14" t="s">
        <v>56</v>
      </c>
      <c r="L234" s="14">
        <v>4</v>
      </c>
      <c r="M234" s="14">
        <v>52</v>
      </c>
      <c r="N234" s="14">
        <v>90</v>
      </c>
      <c r="O234" s="22">
        <f>139170034.8-27011624.36</f>
        <v>112158410.44000001</v>
      </c>
      <c r="P234" s="14"/>
      <c r="Q234" s="55"/>
      <c r="R234" s="14" t="s">
        <v>86</v>
      </c>
      <c r="S234" s="14"/>
    </row>
    <row r="235" spans="1:19" ht="89.25">
      <c r="A235" s="14" t="s">
        <v>215</v>
      </c>
      <c r="B235" s="14" t="s">
        <v>1558</v>
      </c>
      <c r="C235" s="14" t="s">
        <v>130</v>
      </c>
      <c r="D235" s="17" t="s">
        <v>217</v>
      </c>
      <c r="E235" s="14" t="s">
        <v>220</v>
      </c>
      <c r="F235" s="14" t="s">
        <v>55</v>
      </c>
      <c r="G235" s="14" t="s">
        <v>48</v>
      </c>
      <c r="H235" s="14"/>
      <c r="I235" s="22">
        <v>0</v>
      </c>
      <c r="J235" s="22">
        <v>0</v>
      </c>
      <c r="K235" s="14" t="s">
        <v>51</v>
      </c>
      <c r="L235" s="14">
        <v>3</v>
      </c>
      <c r="M235" s="14">
        <v>30</v>
      </c>
      <c r="N235" s="14">
        <v>90</v>
      </c>
      <c r="O235" s="22">
        <v>0</v>
      </c>
      <c r="P235" s="22">
        <v>24973784</v>
      </c>
      <c r="Q235" s="55"/>
      <c r="R235" s="14" t="s">
        <v>228</v>
      </c>
      <c r="S235" s="14"/>
    </row>
    <row r="236" spans="1:19" ht="153">
      <c r="A236" s="14" t="s">
        <v>231</v>
      </c>
      <c r="B236" s="14" t="s">
        <v>1559</v>
      </c>
      <c r="C236" s="14" t="s">
        <v>40</v>
      </c>
      <c r="D236" s="17" t="s">
        <v>234</v>
      </c>
      <c r="E236" s="14" t="s">
        <v>236</v>
      </c>
      <c r="F236" s="14" t="s">
        <v>43</v>
      </c>
      <c r="G236" s="14" t="s">
        <v>48</v>
      </c>
      <c r="H236" s="14"/>
      <c r="I236" s="22">
        <v>0</v>
      </c>
      <c r="J236" s="22">
        <v>0</v>
      </c>
      <c r="K236" s="14" t="s">
        <v>56</v>
      </c>
      <c r="L236" s="14">
        <v>4</v>
      </c>
      <c r="M236" s="14">
        <v>61</v>
      </c>
      <c r="N236" s="14">
        <v>90</v>
      </c>
      <c r="O236" s="22">
        <v>1317868.3899999999</v>
      </c>
      <c r="P236" s="14"/>
      <c r="Q236" s="55"/>
      <c r="R236" s="14" t="s">
        <v>245</v>
      </c>
      <c r="S236" s="14"/>
    </row>
    <row r="237" spans="1:19" ht="76.5">
      <c r="A237" s="14" t="s">
        <v>247</v>
      </c>
      <c r="B237" s="14" t="s">
        <v>1560</v>
      </c>
      <c r="C237" s="14" t="s">
        <v>40</v>
      </c>
      <c r="D237" s="17" t="s">
        <v>250</v>
      </c>
      <c r="E237" s="14" t="s">
        <v>236</v>
      </c>
      <c r="F237" s="14" t="s">
        <v>43</v>
      </c>
      <c r="G237" s="14" t="s">
        <v>48</v>
      </c>
      <c r="H237" s="14"/>
      <c r="I237" s="22">
        <v>0</v>
      </c>
      <c r="J237" s="22">
        <v>0</v>
      </c>
      <c r="K237" s="14" t="s">
        <v>56</v>
      </c>
      <c r="L237" s="14">
        <v>4</v>
      </c>
      <c r="M237" s="14">
        <v>61</v>
      </c>
      <c r="N237" s="14">
        <v>90</v>
      </c>
      <c r="O237" s="22">
        <f>5826270-826270</f>
        <v>5000000</v>
      </c>
      <c r="P237" s="14"/>
      <c r="Q237" s="55"/>
      <c r="R237" s="14" t="s">
        <v>272</v>
      </c>
      <c r="S237" s="14"/>
    </row>
    <row r="238" spans="1:19" ht="153">
      <c r="A238" s="14" t="s">
        <v>278</v>
      </c>
      <c r="B238" s="14" t="s">
        <v>1561</v>
      </c>
      <c r="C238" s="14" t="s">
        <v>40</v>
      </c>
      <c r="D238" s="17" t="s">
        <v>279</v>
      </c>
      <c r="E238" s="14" t="s">
        <v>236</v>
      </c>
      <c r="F238" s="14" t="s">
        <v>43</v>
      </c>
      <c r="G238" s="14" t="s">
        <v>48</v>
      </c>
      <c r="H238" s="14"/>
      <c r="I238" s="22">
        <v>0</v>
      </c>
      <c r="J238" s="22">
        <v>0</v>
      </c>
      <c r="K238" s="14" t="s">
        <v>56</v>
      </c>
      <c r="L238" s="14">
        <v>4</v>
      </c>
      <c r="M238" s="14">
        <v>61</v>
      </c>
      <c r="N238" s="14">
        <v>90</v>
      </c>
      <c r="O238" s="22">
        <v>1054489.17</v>
      </c>
      <c r="P238" s="14"/>
      <c r="Q238" s="55"/>
      <c r="R238" s="14" t="s">
        <v>245</v>
      </c>
      <c r="S238" s="14"/>
    </row>
    <row r="239" spans="1:19" ht="63.75">
      <c r="A239" s="14" t="s">
        <v>285</v>
      </c>
      <c r="B239" s="14" t="s">
        <v>1562</v>
      </c>
      <c r="C239" s="14" t="s">
        <v>34</v>
      </c>
      <c r="D239" s="17" t="s">
        <v>288</v>
      </c>
      <c r="E239" s="14" t="s">
        <v>42</v>
      </c>
      <c r="F239" s="14" t="s">
        <v>43</v>
      </c>
      <c r="G239" s="14" t="s">
        <v>48</v>
      </c>
      <c r="H239" s="14"/>
      <c r="I239" s="22">
        <v>0</v>
      </c>
      <c r="J239" s="22">
        <v>0</v>
      </c>
      <c r="K239" s="14" t="s">
        <v>51</v>
      </c>
      <c r="L239" s="14">
        <v>3</v>
      </c>
      <c r="M239" s="14">
        <v>39</v>
      </c>
      <c r="N239" s="14">
        <v>90</v>
      </c>
      <c r="O239" s="22">
        <v>91654.36</v>
      </c>
      <c r="P239" s="14"/>
      <c r="Q239" s="55"/>
      <c r="R239" s="14" t="s">
        <v>70</v>
      </c>
      <c r="S239" s="14"/>
    </row>
    <row r="240" spans="1:19" ht="127.5">
      <c r="A240" s="14" t="s">
        <v>293</v>
      </c>
      <c r="B240" s="14" t="s">
        <v>1563</v>
      </c>
      <c r="C240" s="14" t="s">
        <v>40</v>
      </c>
      <c r="D240" s="17" t="s">
        <v>294</v>
      </c>
      <c r="E240" s="14" t="s">
        <v>42</v>
      </c>
      <c r="F240" s="14" t="s">
        <v>43</v>
      </c>
      <c r="G240" s="14" t="s">
        <v>48</v>
      </c>
      <c r="H240" s="14"/>
      <c r="I240" s="22">
        <v>0</v>
      </c>
      <c r="J240" s="22">
        <v>0</v>
      </c>
      <c r="K240" s="14" t="s">
        <v>51</v>
      </c>
      <c r="L240" s="14">
        <v>3</v>
      </c>
      <c r="M240" s="14">
        <v>39</v>
      </c>
      <c r="N240" s="14">
        <v>90</v>
      </c>
      <c r="O240" s="22">
        <v>2610400</v>
      </c>
      <c r="P240" s="14"/>
      <c r="Q240" s="55"/>
      <c r="R240" s="14" t="s">
        <v>304</v>
      </c>
      <c r="S240" s="14"/>
    </row>
    <row r="241" spans="1:19" ht="102">
      <c r="A241" s="14" t="s">
        <v>307</v>
      </c>
      <c r="B241" s="14" t="s">
        <v>1564</v>
      </c>
      <c r="C241" s="14" t="s">
        <v>34</v>
      </c>
      <c r="D241" s="17" t="s">
        <v>312</v>
      </c>
      <c r="E241" s="14" t="s">
        <v>42</v>
      </c>
      <c r="F241" s="14" t="s">
        <v>43</v>
      </c>
      <c r="G241" s="14" t="s">
        <v>48</v>
      </c>
      <c r="H241" s="14"/>
      <c r="I241" s="22">
        <v>0</v>
      </c>
      <c r="J241" s="22">
        <v>0</v>
      </c>
      <c r="K241" s="14" t="s">
        <v>51</v>
      </c>
      <c r="L241" s="14">
        <v>3</v>
      </c>
      <c r="M241" s="14">
        <v>39</v>
      </c>
      <c r="N241" s="14">
        <v>90</v>
      </c>
      <c r="O241" s="22">
        <v>315701.28000000003</v>
      </c>
      <c r="P241" s="14"/>
      <c r="Q241" s="55"/>
      <c r="R241" s="14" t="s">
        <v>62</v>
      </c>
      <c r="S241" s="14"/>
    </row>
    <row r="242" spans="1:19" ht="63.75">
      <c r="A242" s="14" t="s">
        <v>321</v>
      </c>
      <c r="B242" s="14" t="s">
        <v>1565</v>
      </c>
      <c r="C242" s="14" t="s">
        <v>34</v>
      </c>
      <c r="D242" s="17" t="s">
        <v>322</v>
      </c>
      <c r="E242" s="14" t="s">
        <v>42</v>
      </c>
      <c r="F242" s="14" t="s">
        <v>43</v>
      </c>
      <c r="G242" s="14" t="s">
        <v>48</v>
      </c>
      <c r="H242" s="14"/>
      <c r="I242" s="22">
        <v>0</v>
      </c>
      <c r="J242" s="22">
        <v>0</v>
      </c>
      <c r="K242" s="14" t="s">
        <v>51</v>
      </c>
      <c r="L242" s="14">
        <v>3</v>
      </c>
      <c r="M242" s="14">
        <v>39</v>
      </c>
      <c r="N242" s="14">
        <v>90</v>
      </c>
      <c r="O242" s="22">
        <v>244889.32</v>
      </c>
      <c r="P242" s="14"/>
      <c r="Q242" s="55"/>
      <c r="R242" s="14" t="s">
        <v>70</v>
      </c>
      <c r="S242" s="14"/>
    </row>
    <row r="243" spans="1:19" ht="38.25">
      <c r="A243" s="14" t="s">
        <v>329</v>
      </c>
      <c r="B243" s="14" t="s">
        <v>1566</v>
      </c>
      <c r="C243" s="14" t="s">
        <v>34</v>
      </c>
      <c r="D243" s="17" t="s">
        <v>330</v>
      </c>
      <c r="E243" s="14" t="s">
        <v>42</v>
      </c>
      <c r="F243" s="14" t="s">
        <v>55</v>
      </c>
      <c r="G243" s="14" t="s">
        <v>48</v>
      </c>
      <c r="H243" s="14"/>
      <c r="I243" s="22">
        <v>0</v>
      </c>
      <c r="J243" s="22">
        <v>0</v>
      </c>
      <c r="K243" s="14" t="s">
        <v>51</v>
      </c>
      <c r="L243" s="14">
        <v>3</v>
      </c>
      <c r="M243" s="14">
        <v>39</v>
      </c>
      <c r="N243" s="14">
        <v>90</v>
      </c>
      <c r="O243" s="22">
        <v>280567.31</v>
      </c>
      <c r="P243" s="14"/>
      <c r="Q243" s="55"/>
      <c r="R243" s="14" t="s">
        <v>58</v>
      </c>
      <c r="S243" s="14"/>
    </row>
    <row r="244" spans="1:19" ht="38.25">
      <c r="A244" s="14" t="s">
        <v>334</v>
      </c>
      <c r="B244" s="14" t="s">
        <v>1567</v>
      </c>
      <c r="C244" s="14" t="s">
        <v>34</v>
      </c>
      <c r="D244" s="17" t="s">
        <v>335</v>
      </c>
      <c r="E244" s="14" t="s">
        <v>42</v>
      </c>
      <c r="F244" s="14" t="s">
        <v>55</v>
      </c>
      <c r="G244" s="14" t="s">
        <v>48</v>
      </c>
      <c r="H244" s="14"/>
      <c r="I244" s="22">
        <v>0</v>
      </c>
      <c r="J244" s="22">
        <v>0</v>
      </c>
      <c r="K244" s="14" t="s">
        <v>51</v>
      </c>
      <c r="L244" s="14">
        <v>3</v>
      </c>
      <c r="M244" s="14">
        <v>39</v>
      </c>
      <c r="N244" s="14">
        <v>90</v>
      </c>
      <c r="O244" s="22">
        <v>133320</v>
      </c>
      <c r="P244" s="14"/>
      <c r="Q244" s="55"/>
      <c r="R244" s="14" t="s">
        <v>58</v>
      </c>
      <c r="S244" s="14"/>
    </row>
    <row r="245" spans="1:19" ht="76.5">
      <c r="A245" s="14" t="s">
        <v>339</v>
      </c>
      <c r="B245" s="14" t="s">
        <v>1568</v>
      </c>
      <c r="C245" s="14" t="s">
        <v>340</v>
      </c>
      <c r="D245" s="17" t="s">
        <v>341</v>
      </c>
      <c r="E245" s="14" t="s">
        <v>342</v>
      </c>
      <c r="F245" s="14" t="s">
        <v>98</v>
      </c>
      <c r="G245" s="14" t="s">
        <v>48</v>
      </c>
      <c r="H245" s="14"/>
      <c r="I245" s="22">
        <v>0</v>
      </c>
      <c r="J245" s="22">
        <v>0</v>
      </c>
      <c r="K245" s="14" t="s">
        <v>51</v>
      </c>
      <c r="L245" s="14">
        <v>3</v>
      </c>
      <c r="M245" s="14">
        <v>30</v>
      </c>
      <c r="N245" s="14">
        <v>90</v>
      </c>
      <c r="O245" s="22">
        <f>3696578.83+2303421.17</f>
        <v>6000000</v>
      </c>
      <c r="P245" s="14">
        <v>0</v>
      </c>
      <c r="Q245" s="55"/>
      <c r="R245" s="14" t="s">
        <v>343</v>
      </c>
      <c r="S245" s="14"/>
    </row>
    <row r="246" spans="1:19" ht="153">
      <c r="A246" s="14" t="s">
        <v>347</v>
      </c>
      <c r="B246" s="14" t="s">
        <v>1569</v>
      </c>
      <c r="C246" s="14" t="s">
        <v>40</v>
      </c>
      <c r="D246" s="17" t="s">
        <v>348</v>
      </c>
      <c r="E246" s="14" t="s">
        <v>46</v>
      </c>
      <c r="F246" s="14" t="s">
        <v>55</v>
      </c>
      <c r="G246" s="14" t="s">
        <v>48</v>
      </c>
      <c r="H246" s="14"/>
      <c r="I246" s="22">
        <v>0</v>
      </c>
      <c r="J246" s="22">
        <v>0</v>
      </c>
      <c r="K246" s="14" t="s">
        <v>56</v>
      </c>
      <c r="L246" s="14">
        <v>4</v>
      </c>
      <c r="M246" s="14">
        <v>51</v>
      </c>
      <c r="N246" s="14">
        <v>90</v>
      </c>
      <c r="O246" s="22"/>
      <c r="P246" s="22">
        <f>2596100.54-1596100.54</f>
        <v>1000000</v>
      </c>
      <c r="Q246" s="55"/>
      <c r="R246" s="14" t="s">
        <v>245</v>
      </c>
      <c r="S246" s="14"/>
    </row>
    <row r="247" spans="1:19" ht="76.5">
      <c r="A247" s="14" t="s">
        <v>344</v>
      </c>
      <c r="B247" s="14" t="s">
        <v>1570</v>
      </c>
      <c r="C247" s="14" t="s">
        <v>40</v>
      </c>
      <c r="D247" s="17" t="s">
        <v>345</v>
      </c>
      <c r="E247" s="14" t="s">
        <v>46</v>
      </c>
      <c r="F247" s="14" t="s">
        <v>55</v>
      </c>
      <c r="G247" s="14" t="s">
        <v>48</v>
      </c>
      <c r="H247" s="14"/>
      <c r="I247" s="22">
        <v>0</v>
      </c>
      <c r="J247" s="22">
        <v>0</v>
      </c>
      <c r="K247" s="14" t="s">
        <v>56</v>
      </c>
      <c r="L247" s="14">
        <v>4</v>
      </c>
      <c r="M247" s="14">
        <v>51</v>
      </c>
      <c r="N247" s="14">
        <v>90</v>
      </c>
      <c r="O247" s="22">
        <v>1997698.41</v>
      </c>
      <c r="P247" s="14"/>
      <c r="Q247" s="55"/>
      <c r="R247" s="14" t="s">
        <v>272</v>
      </c>
      <c r="S247" s="14"/>
    </row>
    <row r="248" spans="1:19" ht="76.5">
      <c r="A248" s="14" t="s">
        <v>362</v>
      </c>
      <c r="B248" s="14" t="s">
        <v>1571</v>
      </c>
      <c r="C248" s="14" t="s">
        <v>40</v>
      </c>
      <c r="D248" s="17" t="s">
        <v>363</v>
      </c>
      <c r="E248" s="14" t="s">
        <v>46</v>
      </c>
      <c r="F248" s="14" t="s">
        <v>55</v>
      </c>
      <c r="G248" s="14" t="s">
        <v>48</v>
      </c>
      <c r="H248" s="14"/>
      <c r="I248" s="22">
        <v>0</v>
      </c>
      <c r="J248" s="22">
        <v>0</v>
      </c>
      <c r="K248" s="14" t="s">
        <v>56</v>
      </c>
      <c r="L248" s="14">
        <v>4</v>
      </c>
      <c r="M248" s="14">
        <v>51</v>
      </c>
      <c r="N248" s="14">
        <v>90</v>
      </c>
      <c r="O248" s="22">
        <v>1500000</v>
      </c>
      <c r="P248" s="14"/>
      <c r="Q248" s="55"/>
      <c r="R248" s="14" t="s">
        <v>369</v>
      </c>
      <c r="S248" s="14"/>
    </row>
    <row r="249" spans="1:19" ht="76.5">
      <c r="A249" s="14" t="s">
        <v>370</v>
      </c>
      <c r="B249" s="14" t="s">
        <v>1572</v>
      </c>
      <c r="C249" s="14" t="s">
        <v>40</v>
      </c>
      <c r="D249" s="17" t="s">
        <v>371</v>
      </c>
      <c r="E249" s="14" t="s">
        <v>46</v>
      </c>
      <c r="F249" s="14" t="s">
        <v>55</v>
      </c>
      <c r="G249" s="14" t="s">
        <v>48</v>
      </c>
      <c r="H249" s="14"/>
      <c r="I249" s="22">
        <v>0</v>
      </c>
      <c r="J249" s="22">
        <v>0</v>
      </c>
      <c r="K249" s="14" t="s">
        <v>56</v>
      </c>
      <c r="L249" s="14">
        <v>4</v>
      </c>
      <c r="M249" s="14">
        <v>51</v>
      </c>
      <c r="N249" s="14">
        <v>90</v>
      </c>
      <c r="O249" s="22">
        <v>2336103.38</v>
      </c>
      <c r="P249" s="14"/>
      <c r="Q249" s="55"/>
      <c r="R249" s="14" t="s">
        <v>180</v>
      </c>
      <c r="S249" s="14"/>
    </row>
    <row r="250" spans="1:19" ht="153">
      <c r="A250" s="14" t="s">
        <v>373</v>
      </c>
      <c r="B250" s="14" t="s">
        <v>1573</v>
      </c>
      <c r="C250" s="14" t="s">
        <v>40</v>
      </c>
      <c r="D250" s="17" t="s">
        <v>375</v>
      </c>
      <c r="E250" s="14" t="s">
        <v>46</v>
      </c>
      <c r="F250" s="14" t="s">
        <v>55</v>
      </c>
      <c r="G250" s="14" t="s">
        <v>48</v>
      </c>
      <c r="H250" s="14"/>
      <c r="I250" s="22">
        <v>0</v>
      </c>
      <c r="J250" s="22">
        <v>0</v>
      </c>
      <c r="K250" s="14" t="s">
        <v>56</v>
      </c>
      <c r="L250" s="14">
        <v>4</v>
      </c>
      <c r="M250" s="14">
        <v>51</v>
      </c>
      <c r="N250" s="14">
        <v>90</v>
      </c>
      <c r="O250" s="22">
        <v>2180000</v>
      </c>
      <c r="P250" s="14"/>
      <c r="Q250" s="55"/>
      <c r="R250" s="14" t="s">
        <v>245</v>
      </c>
      <c r="S250" s="14"/>
    </row>
    <row r="251" spans="1:19" ht="153">
      <c r="A251" s="14" t="s">
        <v>381</v>
      </c>
      <c r="B251" s="14" t="s">
        <v>1574</v>
      </c>
      <c r="C251" s="14" t="s">
        <v>40</v>
      </c>
      <c r="D251" s="17" t="s">
        <v>383</v>
      </c>
      <c r="E251" s="14" t="s">
        <v>46</v>
      </c>
      <c r="F251" s="14" t="s">
        <v>55</v>
      </c>
      <c r="G251" s="14" t="s">
        <v>48</v>
      </c>
      <c r="H251" s="14"/>
      <c r="I251" s="22">
        <v>0</v>
      </c>
      <c r="J251" s="22">
        <v>0</v>
      </c>
      <c r="K251" s="14" t="s">
        <v>56</v>
      </c>
      <c r="L251" s="14">
        <v>4</v>
      </c>
      <c r="M251" s="14">
        <v>51</v>
      </c>
      <c r="N251" s="14">
        <v>90</v>
      </c>
      <c r="O251" s="22">
        <v>3063565.21</v>
      </c>
      <c r="P251" s="14"/>
      <c r="Q251" s="55"/>
      <c r="R251" s="14" t="s">
        <v>245</v>
      </c>
      <c r="S251" s="14"/>
    </row>
    <row r="252" spans="1:19" ht="76.5">
      <c r="A252" s="14" t="s">
        <v>392</v>
      </c>
      <c r="B252" s="14" t="s">
        <v>1575</v>
      </c>
      <c r="C252" s="14" t="s">
        <v>40</v>
      </c>
      <c r="D252" s="17" t="s">
        <v>395</v>
      </c>
      <c r="E252" s="14" t="s">
        <v>46</v>
      </c>
      <c r="F252" s="14" t="s">
        <v>55</v>
      </c>
      <c r="G252" s="14" t="s">
        <v>48</v>
      </c>
      <c r="H252" s="14"/>
      <c r="I252" s="22">
        <v>0</v>
      </c>
      <c r="J252" s="22">
        <v>0</v>
      </c>
      <c r="K252" s="14" t="s">
        <v>56</v>
      </c>
      <c r="L252" s="14">
        <v>4</v>
      </c>
      <c r="M252" s="14">
        <v>51</v>
      </c>
      <c r="N252" s="14">
        <v>90</v>
      </c>
      <c r="O252" s="22">
        <v>1438446.37</v>
      </c>
      <c r="P252" s="14"/>
      <c r="Q252" s="55"/>
      <c r="R252" s="14" t="s">
        <v>403</v>
      </c>
      <c r="S252" s="14"/>
    </row>
    <row r="253" spans="1:19" ht="76.5">
      <c r="A253" s="14" t="s">
        <v>404</v>
      </c>
      <c r="B253" s="14" t="s">
        <v>1576</v>
      </c>
      <c r="C253" s="14" t="s">
        <v>40</v>
      </c>
      <c r="D253" s="17" t="s">
        <v>407</v>
      </c>
      <c r="E253" s="14" t="s">
        <v>46</v>
      </c>
      <c r="F253" s="14" t="s">
        <v>55</v>
      </c>
      <c r="G253" s="14" t="s">
        <v>48</v>
      </c>
      <c r="H253" s="14"/>
      <c r="I253" s="22">
        <v>0</v>
      </c>
      <c r="J253" s="22">
        <v>0</v>
      </c>
      <c r="K253" s="14" t="s">
        <v>56</v>
      </c>
      <c r="L253" s="14">
        <v>4</v>
      </c>
      <c r="M253" s="14">
        <v>51</v>
      </c>
      <c r="N253" s="14">
        <v>90</v>
      </c>
      <c r="O253" s="22">
        <v>2778131.36</v>
      </c>
      <c r="P253" s="14"/>
      <c r="Q253" s="55"/>
      <c r="R253" s="14" t="s">
        <v>180</v>
      </c>
      <c r="S253" s="14"/>
    </row>
    <row r="254" spans="1:19" ht="153">
      <c r="A254" s="14" t="s">
        <v>409</v>
      </c>
      <c r="B254" s="14" t="s">
        <v>1577</v>
      </c>
      <c r="C254" s="14" t="s">
        <v>40</v>
      </c>
      <c r="D254" s="17" t="s">
        <v>410</v>
      </c>
      <c r="E254" s="14" t="s">
        <v>46</v>
      </c>
      <c r="F254" s="14" t="s">
        <v>55</v>
      </c>
      <c r="G254" s="14" t="s">
        <v>48</v>
      </c>
      <c r="H254" s="14"/>
      <c r="I254" s="22">
        <v>0</v>
      </c>
      <c r="J254" s="22">
        <v>0</v>
      </c>
      <c r="K254" s="14" t="s">
        <v>56</v>
      </c>
      <c r="L254" s="14">
        <v>4</v>
      </c>
      <c r="M254" s="14">
        <v>51</v>
      </c>
      <c r="N254" s="14">
        <v>90</v>
      </c>
      <c r="O254" s="22">
        <v>3936801.04</v>
      </c>
      <c r="P254" s="14"/>
      <c r="Q254" s="55"/>
      <c r="R254" s="14" t="s">
        <v>245</v>
      </c>
      <c r="S254" s="14"/>
    </row>
    <row r="255" spans="1:19" ht="153">
      <c r="A255" s="14" t="s">
        <v>412</v>
      </c>
      <c r="B255" s="14">
        <v>20</v>
      </c>
      <c r="C255" s="14" t="s">
        <v>40</v>
      </c>
      <c r="D255" s="17" t="s">
        <v>415</v>
      </c>
      <c r="E255" s="14" t="s">
        <v>46</v>
      </c>
      <c r="F255" s="14" t="s">
        <v>55</v>
      </c>
      <c r="G255" s="14" t="s">
        <v>48</v>
      </c>
      <c r="H255" s="14"/>
      <c r="I255" s="22">
        <v>0</v>
      </c>
      <c r="J255" s="22">
        <v>0</v>
      </c>
      <c r="K255" s="14" t="s">
        <v>56</v>
      </c>
      <c r="L255" s="14">
        <v>4</v>
      </c>
      <c r="M255" s="14">
        <v>51</v>
      </c>
      <c r="N255" s="14">
        <v>90</v>
      </c>
      <c r="O255" s="22">
        <v>0</v>
      </c>
      <c r="P255" s="22">
        <v>2456121.0499999998</v>
      </c>
      <c r="Q255" s="55"/>
      <c r="R255" s="14" t="s">
        <v>245</v>
      </c>
      <c r="S255" s="14"/>
    </row>
    <row r="256" spans="1:19" ht="153">
      <c r="A256" s="14" t="s">
        <v>424</v>
      </c>
      <c r="B256" s="14" t="s">
        <v>1578</v>
      </c>
      <c r="C256" s="14" t="s">
        <v>40</v>
      </c>
      <c r="D256" s="17" t="s">
        <v>425</v>
      </c>
      <c r="E256" s="14" t="s">
        <v>46</v>
      </c>
      <c r="F256" s="14" t="s">
        <v>55</v>
      </c>
      <c r="G256" s="14" t="s">
        <v>48</v>
      </c>
      <c r="H256" s="14"/>
      <c r="I256" s="22">
        <v>0</v>
      </c>
      <c r="J256" s="22">
        <v>0</v>
      </c>
      <c r="K256" s="14" t="s">
        <v>56</v>
      </c>
      <c r="L256" s="14">
        <v>4</v>
      </c>
      <c r="M256" s="14">
        <v>52</v>
      </c>
      <c r="N256" s="14">
        <v>90</v>
      </c>
      <c r="O256" s="22">
        <v>3000000</v>
      </c>
      <c r="P256" s="14"/>
      <c r="Q256" s="55"/>
      <c r="R256" s="14" t="s">
        <v>245</v>
      </c>
      <c r="S256" s="14"/>
    </row>
    <row r="257" spans="1:19" ht="102">
      <c r="A257" s="14" t="s">
        <v>1579</v>
      </c>
      <c r="B257" s="14" t="s">
        <v>1580</v>
      </c>
      <c r="C257" s="14" t="s">
        <v>164</v>
      </c>
      <c r="D257" s="17" t="s">
        <v>1581</v>
      </c>
      <c r="E257" s="14" t="s">
        <v>1504</v>
      </c>
      <c r="F257" s="14" t="s">
        <v>1328</v>
      </c>
      <c r="G257" s="14" t="s">
        <v>106</v>
      </c>
      <c r="H257" s="14" t="s">
        <v>386</v>
      </c>
      <c r="I257" s="22">
        <v>112461.8</v>
      </c>
      <c r="J257" s="22">
        <v>112461.8</v>
      </c>
      <c r="K257" s="14" t="s">
        <v>51</v>
      </c>
      <c r="L257" s="14">
        <v>3</v>
      </c>
      <c r="M257" s="14">
        <v>49</v>
      </c>
      <c r="N257" s="14">
        <v>90</v>
      </c>
      <c r="O257" s="22">
        <v>112461.8</v>
      </c>
      <c r="P257" s="14"/>
      <c r="Q257" s="25">
        <v>46024</v>
      </c>
      <c r="R257" s="14" t="s">
        <v>1505</v>
      </c>
      <c r="S257" s="17"/>
    </row>
    <row r="258" spans="1:19" ht="153">
      <c r="A258" s="14" t="s">
        <v>433</v>
      </c>
      <c r="B258" s="14" t="s">
        <v>1582</v>
      </c>
      <c r="C258" s="14" t="s">
        <v>40</v>
      </c>
      <c r="D258" s="17" t="s">
        <v>435</v>
      </c>
      <c r="E258" s="14" t="s">
        <v>46</v>
      </c>
      <c r="F258" s="14" t="s">
        <v>55</v>
      </c>
      <c r="G258" s="14" t="s">
        <v>48</v>
      </c>
      <c r="H258" s="14"/>
      <c r="I258" s="22">
        <v>0</v>
      </c>
      <c r="J258" s="22">
        <v>0</v>
      </c>
      <c r="K258" s="14" t="s">
        <v>56</v>
      </c>
      <c r="L258" s="14">
        <v>4</v>
      </c>
      <c r="M258" s="14">
        <v>51</v>
      </c>
      <c r="N258" s="14">
        <v>90</v>
      </c>
      <c r="O258" s="22">
        <v>7529591.3799999999</v>
      </c>
      <c r="P258" s="14"/>
      <c r="Q258" s="55"/>
      <c r="R258" s="14" t="s">
        <v>245</v>
      </c>
      <c r="S258" s="14"/>
    </row>
    <row r="259" spans="1:19" ht="153">
      <c r="A259" s="14" t="s">
        <v>449</v>
      </c>
      <c r="B259" s="14" t="s">
        <v>1583</v>
      </c>
      <c r="C259" s="14" t="s">
        <v>40</v>
      </c>
      <c r="D259" s="17" t="s">
        <v>451</v>
      </c>
      <c r="E259" s="14" t="s">
        <v>46</v>
      </c>
      <c r="F259" s="14" t="s">
        <v>55</v>
      </c>
      <c r="G259" s="14" t="s">
        <v>48</v>
      </c>
      <c r="H259" s="14"/>
      <c r="I259" s="22">
        <v>0</v>
      </c>
      <c r="J259" s="22">
        <v>0</v>
      </c>
      <c r="K259" s="14" t="s">
        <v>56</v>
      </c>
      <c r="L259" s="14">
        <v>4</v>
      </c>
      <c r="M259" s="14">
        <v>51</v>
      </c>
      <c r="N259" s="14">
        <v>90</v>
      </c>
      <c r="O259" s="22"/>
      <c r="P259" s="22">
        <f>3000000</f>
        <v>3000000</v>
      </c>
      <c r="Q259" s="55"/>
      <c r="R259" s="14" t="s">
        <v>245</v>
      </c>
      <c r="S259" s="14"/>
    </row>
    <row r="260" spans="1:19" ht="76.5">
      <c r="A260" s="14" t="s">
        <v>459</v>
      </c>
      <c r="B260" s="14" t="s">
        <v>1584</v>
      </c>
      <c r="C260" s="14" t="s">
        <v>40</v>
      </c>
      <c r="D260" s="17" t="s">
        <v>460</v>
      </c>
      <c r="E260" s="14" t="s">
        <v>46</v>
      </c>
      <c r="F260" s="14" t="s">
        <v>55</v>
      </c>
      <c r="G260" s="14" t="s">
        <v>48</v>
      </c>
      <c r="H260" s="14"/>
      <c r="I260" s="22">
        <v>0</v>
      </c>
      <c r="J260" s="22">
        <v>0</v>
      </c>
      <c r="K260" s="14" t="s">
        <v>56</v>
      </c>
      <c r="L260" s="14">
        <v>4</v>
      </c>
      <c r="M260" s="14">
        <v>51</v>
      </c>
      <c r="N260" s="14">
        <v>90</v>
      </c>
      <c r="O260" s="22">
        <v>6044111.7599999998</v>
      </c>
      <c r="P260" s="14"/>
      <c r="Q260" s="55"/>
      <c r="R260" s="14" t="s">
        <v>272</v>
      </c>
      <c r="S260" s="14"/>
    </row>
    <row r="261" spans="1:19" ht="153">
      <c r="A261" s="14" t="s">
        <v>471</v>
      </c>
      <c r="B261" s="14" t="s">
        <v>1585</v>
      </c>
      <c r="C261" s="14" t="s">
        <v>40</v>
      </c>
      <c r="D261" s="17" t="s">
        <v>472</v>
      </c>
      <c r="E261" s="14" t="s">
        <v>46</v>
      </c>
      <c r="F261" s="14" t="s">
        <v>55</v>
      </c>
      <c r="G261" s="14" t="s">
        <v>48</v>
      </c>
      <c r="H261" s="14"/>
      <c r="I261" s="22">
        <v>0</v>
      </c>
      <c r="J261" s="22">
        <v>0</v>
      </c>
      <c r="K261" s="14" t="s">
        <v>56</v>
      </c>
      <c r="L261" s="14">
        <v>4</v>
      </c>
      <c r="M261" s="14">
        <v>51</v>
      </c>
      <c r="N261" s="14">
        <v>90</v>
      </c>
      <c r="O261" s="22">
        <v>272500</v>
      </c>
      <c r="P261" s="14"/>
      <c r="Q261" s="55"/>
      <c r="R261" s="14" t="s">
        <v>245</v>
      </c>
      <c r="S261" s="14"/>
    </row>
    <row r="262" spans="1:19" ht="153">
      <c r="A262" s="14" t="s">
        <v>1579</v>
      </c>
      <c r="B262" s="14" t="s">
        <v>1586</v>
      </c>
      <c r="C262" s="14" t="s">
        <v>40</v>
      </c>
      <c r="D262" s="17" t="s">
        <v>480</v>
      </c>
      <c r="E262" s="14" t="s">
        <v>46</v>
      </c>
      <c r="F262" s="14" t="s">
        <v>55</v>
      </c>
      <c r="G262" s="14" t="s">
        <v>48</v>
      </c>
      <c r="H262" s="14"/>
      <c r="I262" s="22">
        <v>0</v>
      </c>
      <c r="J262" s="22">
        <v>0</v>
      </c>
      <c r="K262" s="14" t="s">
        <v>56</v>
      </c>
      <c r="L262" s="14">
        <v>4</v>
      </c>
      <c r="M262" s="14">
        <v>51</v>
      </c>
      <c r="N262" s="14">
        <v>90</v>
      </c>
      <c r="O262" s="22">
        <v>288840.67</v>
      </c>
      <c r="P262" s="14"/>
      <c r="Q262" s="55"/>
      <c r="R262" s="14" t="s">
        <v>245</v>
      </c>
      <c r="S262" s="14"/>
    </row>
    <row r="263" spans="1:19" ht="153">
      <c r="A263" s="14" t="s">
        <v>506</v>
      </c>
      <c r="B263" s="14" t="s">
        <v>1587</v>
      </c>
      <c r="C263" s="14" t="s">
        <v>40</v>
      </c>
      <c r="D263" s="17" t="s">
        <v>508</v>
      </c>
      <c r="E263" s="14" t="s">
        <v>46</v>
      </c>
      <c r="F263" s="14" t="s">
        <v>55</v>
      </c>
      <c r="G263" s="14" t="s">
        <v>48</v>
      </c>
      <c r="H263" s="14"/>
      <c r="I263" s="22">
        <v>0</v>
      </c>
      <c r="J263" s="22">
        <v>0</v>
      </c>
      <c r="K263" s="14" t="s">
        <v>56</v>
      </c>
      <c r="L263" s="14">
        <v>4</v>
      </c>
      <c r="M263" s="14">
        <v>51</v>
      </c>
      <c r="N263" s="14">
        <v>90</v>
      </c>
      <c r="O263" s="22">
        <v>5526279.0700000003</v>
      </c>
      <c r="P263" s="14"/>
      <c r="Q263" s="55"/>
      <c r="R263" s="14" t="s">
        <v>245</v>
      </c>
      <c r="S263" s="14"/>
    </row>
    <row r="264" spans="1:19" ht="153">
      <c r="A264" s="14" t="s">
        <v>516</v>
      </c>
      <c r="B264" s="14" t="s">
        <v>1588</v>
      </c>
      <c r="C264" s="14" t="s">
        <v>40</v>
      </c>
      <c r="D264" s="17" t="s">
        <v>517</v>
      </c>
      <c r="E264" s="14" t="s">
        <v>46</v>
      </c>
      <c r="F264" s="14" t="s">
        <v>55</v>
      </c>
      <c r="G264" s="14" t="s">
        <v>48</v>
      </c>
      <c r="H264" s="14"/>
      <c r="I264" s="22">
        <v>0</v>
      </c>
      <c r="J264" s="22">
        <v>0</v>
      </c>
      <c r="K264" s="14" t="s">
        <v>56</v>
      </c>
      <c r="L264" s="14">
        <v>4</v>
      </c>
      <c r="M264" s="14">
        <v>51</v>
      </c>
      <c r="N264" s="14">
        <v>90</v>
      </c>
      <c r="O264" s="22">
        <v>4387745.33</v>
      </c>
      <c r="P264" s="14"/>
      <c r="Q264" s="55"/>
      <c r="R264" s="14" t="s">
        <v>245</v>
      </c>
      <c r="S264" s="14"/>
    </row>
    <row r="265" spans="1:19" ht="76.5">
      <c r="A265" s="14" t="s">
        <v>519</v>
      </c>
      <c r="B265" s="14" t="s">
        <v>1589</v>
      </c>
      <c r="C265" s="14" t="s">
        <v>40</v>
      </c>
      <c r="D265" s="17" t="s">
        <v>521</v>
      </c>
      <c r="E265" s="14" t="s">
        <v>46</v>
      </c>
      <c r="F265" s="14" t="s">
        <v>55</v>
      </c>
      <c r="G265" s="14" t="s">
        <v>48</v>
      </c>
      <c r="H265" s="14"/>
      <c r="I265" s="22"/>
      <c r="J265" s="22"/>
      <c r="K265" s="14" t="s">
        <v>56</v>
      </c>
      <c r="L265" s="14">
        <v>4</v>
      </c>
      <c r="M265" s="14">
        <v>51</v>
      </c>
      <c r="N265" s="14">
        <v>90</v>
      </c>
      <c r="O265" s="22">
        <f>3328325-3228325</f>
        <v>100000</v>
      </c>
      <c r="P265" s="14"/>
      <c r="Q265" s="55"/>
      <c r="R265" s="14" t="s">
        <v>369</v>
      </c>
      <c r="S265" s="14"/>
    </row>
    <row r="266" spans="1:19" ht="76.5">
      <c r="A266" s="14" t="s">
        <v>532</v>
      </c>
      <c r="B266" s="14" t="s">
        <v>1590</v>
      </c>
      <c r="C266" s="14" t="s">
        <v>40</v>
      </c>
      <c r="D266" s="17" t="s">
        <v>534</v>
      </c>
      <c r="E266" s="14" t="s">
        <v>46</v>
      </c>
      <c r="F266" s="14" t="s">
        <v>55</v>
      </c>
      <c r="G266" s="14" t="s">
        <v>48</v>
      </c>
      <c r="H266" s="14"/>
      <c r="I266" s="22">
        <v>0</v>
      </c>
      <c r="J266" s="22">
        <v>0</v>
      </c>
      <c r="K266" s="14" t="s">
        <v>56</v>
      </c>
      <c r="L266" s="14">
        <v>4</v>
      </c>
      <c r="M266" s="14">
        <v>51</v>
      </c>
      <c r="N266" s="14">
        <v>90</v>
      </c>
      <c r="O266" s="22">
        <v>7098962.8799999999</v>
      </c>
      <c r="P266" s="14"/>
      <c r="Q266" s="55"/>
      <c r="R266" s="14" t="s">
        <v>272</v>
      </c>
      <c r="S266" s="14"/>
    </row>
    <row r="267" spans="1:19" ht="76.5">
      <c r="A267" s="14" t="s">
        <v>540</v>
      </c>
      <c r="B267" s="14" t="s">
        <v>1591</v>
      </c>
      <c r="C267" s="14" t="s">
        <v>40</v>
      </c>
      <c r="D267" s="17" t="s">
        <v>541</v>
      </c>
      <c r="E267" s="14" t="s">
        <v>46</v>
      </c>
      <c r="F267" s="14" t="s">
        <v>55</v>
      </c>
      <c r="G267" s="14" t="s">
        <v>48</v>
      </c>
      <c r="H267" s="14"/>
      <c r="I267" s="22">
        <v>0</v>
      </c>
      <c r="J267" s="22">
        <v>0</v>
      </c>
      <c r="K267" s="14" t="s">
        <v>56</v>
      </c>
      <c r="L267" s="14">
        <v>4</v>
      </c>
      <c r="M267" s="14">
        <v>51</v>
      </c>
      <c r="N267" s="14">
        <v>90</v>
      </c>
      <c r="O267" s="22">
        <v>2144815.3199999998</v>
      </c>
      <c r="P267" s="14"/>
      <c r="Q267" s="55"/>
      <c r="R267" s="14" t="s">
        <v>272</v>
      </c>
      <c r="S267" s="14"/>
    </row>
    <row r="268" spans="1:19" ht="153">
      <c r="A268" s="14" t="s">
        <v>548</v>
      </c>
      <c r="B268" s="14" t="s">
        <v>1592</v>
      </c>
      <c r="C268" s="14" t="s">
        <v>40</v>
      </c>
      <c r="D268" s="17" t="s">
        <v>550</v>
      </c>
      <c r="E268" s="14" t="s">
        <v>46</v>
      </c>
      <c r="F268" s="14" t="s">
        <v>55</v>
      </c>
      <c r="G268" s="14" t="s">
        <v>48</v>
      </c>
      <c r="H268" s="14"/>
      <c r="I268" s="22">
        <v>0</v>
      </c>
      <c r="J268" s="22">
        <v>0</v>
      </c>
      <c r="K268" s="14" t="s">
        <v>56</v>
      </c>
      <c r="L268" s="14">
        <v>4</v>
      </c>
      <c r="M268" s="14">
        <v>51</v>
      </c>
      <c r="N268" s="14">
        <v>90</v>
      </c>
      <c r="O268" s="22">
        <f>3815000-3715000</f>
        <v>100000</v>
      </c>
      <c r="P268" s="14"/>
      <c r="Q268" s="55"/>
      <c r="R268" s="14" t="s">
        <v>245</v>
      </c>
      <c r="S268" s="14"/>
    </row>
    <row r="269" spans="1:19" ht="153">
      <c r="A269" s="14" t="s">
        <v>557</v>
      </c>
      <c r="B269" s="14" t="s">
        <v>1593</v>
      </c>
      <c r="C269" s="14" t="s">
        <v>40</v>
      </c>
      <c r="D269" s="17" t="s">
        <v>559</v>
      </c>
      <c r="E269" s="14" t="s">
        <v>46</v>
      </c>
      <c r="F269" s="14" t="s">
        <v>55</v>
      </c>
      <c r="G269" s="14" t="s">
        <v>48</v>
      </c>
      <c r="H269" s="14"/>
      <c r="I269" s="22">
        <v>0</v>
      </c>
      <c r="J269" s="22">
        <v>0</v>
      </c>
      <c r="K269" s="14" t="s">
        <v>56</v>
      </c>
      <c r="L269" s="14">
        <v>4</v>
      </c>
      <c r="M269" s="14">
        <v>51</v>
      </c>
      <c r="N269" s="14">
        <v>90</v>
      </c>
      <c r="O269" s="22">
        <f>5597834.49-5497834.49</f>
        <v>100000</v>
      </c>
      <c r="P269" s="14"/>
      <c r="Q269" s="55"/>
      <c r="R269" s="14" t="s">
        <v>245</v>
      </c>
      <c r="S269" s="14"/>
    </row>
    <row r="270" spans="1:19" ht="153">
      <c r="A270" s="14" t="s">
        <v>570</v>
      </c>
      <c r="B270" s="14" t="s">
        <v>1594</v>
      </c>
      <c r="C270" s="14" t="s">
        <v>40</v>
      </c>
      <c r="D270" s="17" t="s">
        <v>573</v>
      </c>
      <c r="E270" s="14" t="s">
        <v>46</v>
      </c>
      <c r="F270" s="14" t="s">
        <v>55</v>
      </c>
      <c r="G270" s="14" t="s">
        <v>48</v>
      </c>
      <c r="H270" s="14"/>
      <c r="I270" s="22">
        <v>0</v>
      </c>
      <c r="J270" s="22">
        <v>0</v>
      </c>
      <c r="K270" s="14" t="s">
        <v>56</v>
      </c>
      <c r="L270" s="14">
        <v>4</v>
      </c>
      <c r="M270" s="14">
        <v>51</v>
      </c>
      <c r="N270" s="14">
        <v>90</v>
      </c>
      <c r="O270" s="22">
        <v>6781226.3300000001</v>
      </c>
      <c r="P270" s="14"/>
      <c r="Q270" s="55"/>
      <c r="R270" s="14" t="s">
        <v>245</v>
      </c>
      <c r="S270" s="14"/>
    </row>
    <row r="271" spans="1:19" ht="153">
      <c r="A271" s="14" t="s">
        <v>577</v>
      </c>
      <c r="B271" s="14" t="s">
        <v>1595</v>
      </c>
      <c r="C271" s="14" t="s">
        <v>40</v>
      </c>
      <c r="D271" s="17" t="s">
        <v>578</v>
      </c>
      <c r="E271" s="14" t="s">
        <v>46</v>
      </c>
      <c r="F271" s="14" t="s">
        <v>55</v>
      </c>
      <c r="G271" s="14" t="s">
        <v>48</v>
      </c>
      <c r="H271" s="14"/>
      <c r="I271" s="22">
        <v>0</v>
      </c>
      <c r="J271" s="22">
        <v>0</v>
      </c>
      <c r="K271" s="14" t="s">
        <v>56</v>
      </c>
      <c r="L271" s="14">
        <v>4</v>
      </c>
      <c r="M271" s="14">
        <v>51</v>
      </c>
      <c r="N271" s="14">
        <v>90</v>
      </c>
      <c r="O271" s="22">
        <v>470250</v>
      </c>
      <c r="P271" s="14"/>
      <c r="Q271" s="55"/>
      <c r="R271" s="14" t="s">
        <v>245</v>
      </c>
      <c r="S271" s="14"/>
    </row>
    <row r="272" spans="1:19" ht="153">
      <c r="A272" s="14" t="s">
        <v>582</v>
      </c>
      <c r="B272" s="14" t="s">
        <v>1596</v>
      </c>
      <c r="C272" s="14" t="s">
        <v>40</v>
      </c>
      <c r="D272" s="17" t="s">
        <v>583</v>
      </c>
      <c r="E272" s="14" t="s">
        <v>46</v>
      </c>
      <c r="F272" s="14" t="s">
        <v>55</v>
      </c>
      <c r="G272" s="14" t="s">
        <v>48</v>
      </c>
      <c r="H272" s="14"/>
      <c r="I272" s="22">
        <v>0</v>
      </c>
      <c r="J272" s="22">
        <v>0</v>
      </c>
      <c r="K272" s="14" t="s">
        <v>56</v>
      </c>
      <c r="L272" s="14">
        <v>4</v>
      </c>
      <c r="M272" s="14">
        <v>51</v>
      </c>
      <c r="N272" s="14">
        <v>90</v>
      </c>
      <c r="O272" s="22">
        <v>1324031.3999999999</v>
      </c>
      <c r="P272" s="14"/>
      <c r="Q272" s="55"/>
      <c r="R272" s="14" t="s">
        <v>245</v>
      </c>
      <c r="S272" s="14"/>
    </row>
    <row r="273" spans="1:19" ht="76.5">
      <c r="A273" s="14" t="s">
        <v>591</v>
      </c>
      <c r="B273" s="14" t="s">
        <v>1597</v>
      </c>
      <c r="C273" s="14" t="s">
        <v>40</v>
      </c>
      <c r="D273" s="17" t="s">
        <v>594</v>
      </c>
      <c r="E273" s="14" t="s">
        <v>46</v>
      </c>
      <c r="F273" s="14" t="s">
        <v>55</v>
      </c>
      <c r="G273" s="14" t="s">
        <v>48</v>
      </c>
      <c r="H273" s="14"/>
      <c r="I273" s="22">
        <v>0</v>
      </c>
      <c r="J273" s="22">
        <v>0</v>
      </c>
      <c r="K273" s="14" t="s">
        <v>56</v>
      </c>
      <c r="L273" s="14">
        <v>4</v>
      </c>
      <c r="M273" s="14">
        <v>51</v>
      </c>
      <c r="N273" s="14">
        <v>90</v>
      </c>
      <c r="O273" s="22">
        <f>470250-370250</f>
        <v>100000</v>
      </c>
      <c r="P273" s="14"/>
      <c r="Q273" s="55"/>
      <c r="R273" s="14" t="s">
        <v>369</v>
      </c>
      <c r="S273" s="14"/>
    </row>
    <row r="274" spans="1:19" ht="153">
      <c r="A274" s="14" t="s">
        <v>605</v>
      </c>
      <c r="B274" s="14" t="s">
        <v>1598</v>
      </c>
      <c r="C274" s="14" t="s">
        <v>40</v>
      </c>
      <c r="D274" s="17" t="s">
        <v>606</v>
      </c>
      <c r="E274" s="14" t="s">
        <v>46</v>
      </c>
      <c r="F274" s="14" t="s">
        <v>55</v>
      </c>
      <c r="G274" s="14" t="s">
        <v>48</v>
      </c>
      <c r="H274" s="14"/>
      <c r="I274" s="22">
        <v>0</v>
      </c>
      <c r="J274" s="22">
        <v>0</v>
      </c>
      <c r="K274" s="14" t="s">
        <v>56</v>
      </c>
      <c r="L274" s="14">
        <v>4</v>
      </c>
      <c r="M274" s="14">
        <v>51</v>
      </c>
      <c r="N274" s="14">
        <v>90</v>
      </c>
      <c r="O274" s="22">
        <v>470250</v>
      </c>
      <c r="P274" s="14"/>
      <c r="Q274" s="55"/>
      <c r="R274" s="14" t="s">
        <v>1599</v>
      </c>
      <c r="S274" s="14"/>
    </row>
    <row r="275" spans="1:19" ht="153">
      <c r="A275" s="14" t="s">
        <v>615</v>
      </c>
      <c r="B275" s="14" t="s">
        <v>1600</v>
      </c>
      <c r="C275" s="14" t="s">
        <v>40</v>
      </c>
      <c r="D275" s="17" t="s">
        <v>619</v>
      </c>
      <c r="E275" s="14" t="s">
        <v>46</v>
      </c>
      <c r="F275" s="14" t="s">
        <v>55</v>
      </c>
      <c r="G275" s="14" t="s">
        <v>48</v>
      </c>
      <c r="H275" s="14"/>
      <c r="I275" s="22">
        <v>0</v>
      </c>
      <c r="J275" s="22">
        <v>0</v>
      </c>
      <c r="K275" s="14" t="s">
        <v>56</v>
      </c>
      <c r="L275" s="14">
        <v>4</v>
      </c>
      <c r="M275" s="14">
        <v>51</v>
      </c>
      <c r="N275" s="14">
        <v>90</v>
      </c>
      <c r="O275" s="22">
        <v>2508000</v>
      </c>
      <c r="P275" s="14"/>
      <c r="Q275" s="55"/>
      <c r="R275" s="14" t="s">
        <v>245</v>
      </c>
      <c r="S275" s="14"/>
    </row>
    <row r="276" spans="1:19" ht="153">
      <c r="A276" s="14" t="s">
        <v>623</v>
      </c>
      <c r="B276" s="14" t="s">
        <v>1601</v>
      </c>
      <c r="C276" s="14" t="s">
        <v>40</v>
      </c>
      <c r="D276" s="17" t="s">
        <v>624</v>
      </c>
      <c r="E276" s="14" t="s">
        <v>46</v>
      </c>
      <c r="F276" s="14" t="s">
        <v>55</v>
      </c>
      <c r="G276" s="14" t="s">
        <v>48</v>
      </c>
      <c r="H276" s="14"/>
      <c r="I276" s="22">
        <v>0</v>
      </c>
      <c r="J276" s="22">
        <v>0</v>
      </c>
      <c r="K276" s="14" t="s">
        <v>56</v>
      </c>
      <c r="L276" s="14">
        <v>4</v>
      </c>
      <c r="M276" s="14">
        <v>51</v>
      </c>
      <c r="N276" s="14">
        <v>90</v>
      </c>
      <c r="O276" s="22">
        <v>470250</v>
      </c>
      <c r="P276" s="14"/>
      <c r="Q276" s="55"/>
      <c r="R276" s="14" t="s">
        <v>245</v>
      </c>
      <c r="S276" s="14"/>
    </row>
    <row r="277" spans="1:19" ht="76.5">
      <c r="A277" s="14" t="s">
        <v>628</v>
      </c>
      <c r="B277" s="14" t="s">
        <v>1602</v>
      </c>
      <c r="C277" s="14" t="s">
        <v>40</v>
      </c>
      <c r="D277" s="17" t="s">
        <v>629</v>
      </c>
      <c r="E277" s="14" t="s">
        <v>46</v>
      </c>
      <c r="F277" s="14" t="s">
        <v>55</v>
      </c>
      <c r="G277" s="14" t="s">
        <v>48</v>
      </c>
      <c r="H277" s="14"/>
      <c r="I277" s="22">
        <v>0</v>
      </c>
      <c r="J277" s="22">
        <v>0</v>
      </c>
      <c r="K277" s="14" t="s">
        <v>56</v>
      </c>
      <c r="L277" s="14">
        <v>4</v>
      </c>
      <c r="M277" s="14">
        <v>51</v>
      </c>
      <c r="N277" s="14">
        <v>90</v>
      </c>
      <c r="O277" s="22">
        <f>992750-892750</f>
        <v>100000</v>
      </c>
      <c r="P277" s="14"/>
      <c r="Q277" s="55"/>
      <c r="R277" s="14" t="s">
        <v>272</v>
      </c>
      <c r="S277" s="14"/>
    </row>
    <row r="278" spans="1:19" ht="153">
      <c r="A278" s="14" t="s">
        <v>639</v>
      </c>
      <c r="B278" s="14" t="s">
        <v>1603</v>
      </c>
      <c r="C278" s="14" t="s">
        <v>40</v>
      </c>
      <c r="D278" s="17" t="s">
        <v>642</v>
      </c>
      <c r="E278" s="14" t="s">
        <v>46</v>
      </c>
      <c r="F278" s="14" t="s">
        <v>55</v>
      </c>
      <c r="G278" s="14" t="s">
        <v>48</v>
      </c>
      <c r="H278" s="14"/>
      <c r="I278" s="22">
        <v>0</v>
      </c>
      <c r="J278" s="22">
        <v>0</v>
      </c>
      <c r="K278" s="14" t="s">
        <v>56</v>
      </c>
      <c r="L278" s="14">
        <v>4</v>
      </c>
      <c r="M278" s="14">
        <v>51</v>
      </c>
      <c r="N278" s="14">
        <v>90</v>
      </c>
      <c r="O278" s="22">
        <v>745913.51</v>
      </c>
      <c r="P278" s="14"/>
      <c r="Q278" s="55"/>
      <c r="R278" s="14" t="s">
        <v>245</v>
      </c>
      <c r="S278" s="14"/>
    </row>
    <row r="279" spans="1:19" ht="153">
      <c r="A279" s="14" t="s">
        <v>645</v>
      </c>
      <c r="B279" s="14" t="s">
        <v>1604</v>
      </c>
      <c r="C279" s="14" t="s">
        <v>40</v>
      </c>
      <c r="D279" s="17" t="s">
        <v>646</v>
      </c>
      <c r="E279" s="14" t="s">
        <v>46</v>
      </c>
      <c r="F279" s="14" t="s">
        <v>55</v>
      </c>
      <c r="G279" s="14" t="s">
        <v>48</v>
      </c>
      <c r="H279" s="14"/>
      <c r="I279" s="22">
        <v>0</v>
      </c>
      <c r="J279" s="22">
        <v>0</v>
      </c>
      <c r="K279" s="14" t="s">
        <v>56</v>
      </c>
      <c r="L279" s="14">
        <v>4</v>
      </c>
      <c r="M279" s="14">
        <v>51</v>
      </c>
      <c r="N279" s="14">
        <v>90</v>
      </c>
      <c r="O279" s="22">
        <v>470250</v>
      </c>
      <c r="P279" s="14"/>
      <c r="Q279" s="55"/>
      <c r="R279" s="14" t="s">
        <v>245</v>
      </c>
      <c r="S279" s="14"/>
    </row>
    <row r="280" spans="1:19" ht="76.5">
      <c r="A280" s="14" t="s">
        <v>651</v>
      </c>
      <c r="B280" s="14" t="s">
        <v>1605</v>
      </c>
      <c r="C280" s="14" t="s">
        <v>40</v>
      </c>
      <c r="D280" s="17" t="s">
        <v>652</v>
      </c>
      <c r="E280" s="14" t="s">
        <v>46</v>
      </c>
      <c r="F280" s="14" t="s">
        <v>55</v>
      </c>
      <c r="G280" s="14" t="s">
        <v>48</v>
      </c>
      <c r="H280" s="14"/>
      <c r="I280" s="22">
        <v>0</v>
      </c>
      <c r="J280" s="22">
        <v>0</v>
      </c>
      <c r="K280" s="14" t="s">
        <v>56</v>
      </c>
      <c r="L280" s="14">
        <v>4</v>
      </c>
      <c r="M280" s="14">
        <v>51</v>
      </c>
      <c r="N280" s="14">
        <v>90</v>
      </c>
      <c r="O280" s="22">
        <f>1201750-1101750</f>
        <v>100000</v>
      </c>
      <c r="P280" s="14"/>
      <c r="Q280" s="55"/>
      <c r="R280" s="14" t="s">
        <v>272</v>
      </c>
      <c r="S280" s="14"/>
    </row>
    <row r="281" spans="1:19" ht="153">
      <c r="A281" s="14" t="s">
        <v>665</v>
      </c>
      <c r="B281" s="14" t="s">
        <v>1606</v>
      </c>
      <c r="C281" s="14" t="s">
        <v>40</v>
      </c>
      <c r="D281" s="17" t="s">
        <v>666</v>
      </c>
      <c r="E281" s="14" t="s">
        <v>46</v>
      </c>
      <c r="F281" s="14" t="s">
        <v>55</v>
      </c>
      <c r="G281" s="14" t="s">
        <v>48</v>
      </c>
      <c r="H281" s="14"/>
      <c r="I281" s="22">
        <v>0</v>
      </c>
      <c r="J281" s="22">
        <v>0</v>
      </c>
      <c r="K281" s="14" t="s">
        <v>56</v>
      </c>
      <c r="L281" s="14">
        <v>3</v>
      </c>
      <c r="M281" s="14">
        <v>33</v>
      </c>
      <c r="N281" s="14">
        <v>90</v>
      </c>
      <c r="O281" s="22">
        <v>14000000</v>
      </c>
      <c r="P281" s="14"/>
      <c r="Q281" s="55"/>
      <c r="R281" s="14" t="s">
        <v>245</v>
      </c>
      <c r="S281" s="14"/>
    </row>
    <row r="282" spans="1:19" ht="153">
      <c r="A282" s="14" t="s">
        <v>677</v>
      </c>
      <c r="B282" s="14" t="s">
        <v>1607</v>
      </c>
      <c r="C282" s="14" t="s">
        <v>40</v>
      </c>
      <c r="D282" s="17" t="s">
        <v>680</v>
      </c>
      <c r="E282" s="14" t="s">
        <v>46</v>
      </c>
      <c r="F282" s="14" t="s">
        <v>55</v>
      </c>
      <c r="G282" s="14" t="s">
        <v>48</v>
      </c>
      <c r="H282" s="14"/>
      <c r="I282" s="22">
        <v>0</v>
      </c>
      <c r="J282" s="22">
        <v>0</v>
      </c>
      <c r="K282" s="14" t="s">
        <v>56</v>
      </c>
      <c r="L282" s="14">
        <v>4</v>
      </c>
      <c r="M282" s="14">
        <v>51</v>
      </c>
      <c r="N282" s="14">
        <v>90</v>
      </c>
      <c r="O282" s="22"/>
      <c r="P282" s="22">
        <v>5995000</v>
      </c>
      <c r="Q282" s="55"/>
      <c r="R282" s="14" t="s">
        <v>245</v>
      </c>
      <c r="S282" s="14"/>
    </row>
    <row r="283" spans="1:19" ht="76.5">
      <c r="A283" s="14" t="s">
        <v>685</v>
      </c>
      <c r="B283" s="14" t="s">
        <v>1608</v>
      </c>
      <c r="C283" s="14" t="s">
        <v>40</v>
      </c>
      <c r="D283" s="17" t="s">
        <v>686</v>
      </c>
      <c r="E283" s="14" t="s">
        <v>46</v>
      </c>
      <c r="F283" s="14" t="s">
        <v>55</v>
      </c>
      <c r="G283" s="14" t="s">
        <v>48</v>
      </c>
      <c r="H283" s="14"/>
      <c r="I283" s="22">
        <v>0</v>
      </c>
      <c r="J283" s="22">
        <v>0</v>
      </c>
      <c r="K283" s="14" t="s">
        <v>56</v>
      </c>
      <c r="L283" s="14">
        <v>4</v>
      </c>
      <c r="M283" s="14">
        <v>51</v>
      </c>
      <c r="N283" s="14">
        <v>90</v>
      </c>
      <c r="O283" s="22">
        <v>2299000</v>
      </c>
      <c r="P283" s="14"/>
      <c r="Q283" s="55"/>
      <c r="R283" s="14" t="s">
        <v>180</v>
      </c>
      <c r="S283" s="14"/>
    </row>
    <row r="284" spans="1:19" ht="76.5">
      <c r="A284" s="14" t="s">
        <v>690</v>
      </c>
      <c r="B284" s="14" t="s">
        <v>1609</v>
      </c>
      <c r="C284" s="14" t="s">
        <v>40</v>
      </c>
      <c r="D284" s="17" t="s">
        <v>693</v>
      </c>
      <c r="E284" s="14" t="s">
        <v>46</v>
      </c>
      <c r="F284" s="14" t="s">
        <v>55</v>
      </c>
      <c r="G284" s="14" t="s">
        <v>48</v>
      </c>
      <c r="H284" s="14"/>
      <c r="I284" s="22">
        <v>0</v>
      </c>
      <c r="J284" s="22">
        <v>0</v>
      </c>
      <c r="K284" s="14" t="s">
        <v>56</v>
      </c>
      <c r="L284" s="14">
        <v>4</v>
      </c>
      <c r="M284" s="14">
        <v>51</v>
      </c>
      <c r="N284" s="14">
        <v>90</v>
      </c>
      <c r="O284" s="22">
        <f>2299000-2199000</f>
        <v>100000</v>
      </c>
      <c r="P284" s="14"/>
      <c r="Q284" s="55"/>
      <c r="R284" s="14" t="s">
        <v>180</v>
      </c>
      <c r="S284" s="14"/>
    </row>
    <row r="285" spans="1:19" ht="153">
      <c r="A285" s="14" t="s">
        <v>705</v>
      </c>
      <c r="B285" s="14" t="s">
        <v>1610</v>
      </c>
      <c r="C285" s="14" t="s">
        <v>40</v>
      </c>
      <c r="D285" s="17" t="s">
        <v>706</v>
      </c>
      <c r="E285" s="14" t="s">
        <v>46</v>
      </c>
      <c r="F285" s="14" t="s">
        <v>55</v>
      </c>
      <c r="G285" s="14" t="s">
        <v>48</v>
      </c>
      <c r="H285" s="14"/>
      <c r="I285" s="22">
        <v>0</v>
      </c>
      <c r="J285" s="22">
        <v>0</v>
      </c>
      <c r="K285" s="14" t="s">
        <v>56</v>
      </c>
      <c r="L285" s="14">
        <v>4</v>
      </c>
      <c r="M285" s="14">
        <v>39</v>
      </c>
      <c r="N285" s="14">
        <v>90</v>
      </c>
      <c r="O285" s="22">
        <v>11000000</v>
      </c>
      <c r="P285" s="14"/>
      <c r="Q285" s="55"/>
      <c r="R285" s="14" t="s">
        <v>245</v>
      </c>
      <c r="S285" s="14"/>
    </row>
    <row r="286" spans="1:19" ht="76.5">
      <c r="A286" s="14" t="s">
        <v>713</v>
      </c>
      <c r="B286" s="14" t="s">
        <v>1611</v>
      </c>
      <c r="C286" s="14" t="s">
        <v>40</v>
      </c>
      <c r="D286" s="17" t="s">
        <v>716</v>
      </c>
      <c r="E286" s="14" t="s">
        <v>46</v>
      </c>
      <c r="F286" s="14" t="s">
        <v>55</v>
      </c>
      <c r="G286" s="14" t="s">
        <v>48</v>
      </c>
      <c r="H286" s="14"/>
      <c r="I286" s="22">
        <v>0</v>
      </c>
      <c r="J286" s="22">
        <v>0</v>
      </c>
      <c r="K286" s="14" t="s">
        <v>56</v>
      </c>
      <c r="L286" s="14">
        <v>4</v>
      </c>
      <c r="M286" s="14">
        <v>51</v>
      </c>
      <c r="N286" s="14">
        <v>90</v>
      </c>
      <c r="O286" s="22">
        <v>5009303.41</v>
      </c>
      <c r="P286" s="14"/>
      <c r="Q286" s="55"/>
      <c r="R286" s="14" t="s">
        <v>272</v>
      </c>
      <c r="S286" s="14"/>
    </row>
    <row r="287" spans="1:19" ht="76.5">
      <c r="A287" s="14" t="s">
        <v>720</v>
      </c>
      <c r="B287" s="14" t="s">
        <v>1612</v>
      </c>
      <c r="C287" s="14" t="s">
        <v>40</v>
      </c>
      <c r="D287" s="17" t="s">
        <v>721</v>
      </c>
      <c r="E287" s="14" t="s">
        <v>46</v>
      </c>
      <c r="F287" s="14" t="s">
        <v>55</v>
      </c>
      <c r="G287" s="14" t="s">
        <v>48</v>
      </c>
      <c r="H287" s="14"/>
      <c r="I287" s="22">
        <v>0</v>
      </c>
      <c r="J287" s="22">
        <v>0</v>
      </c>
      <c r="K287" s="14" t="s">
        <v>56</v>
      </c>
      <c r="L287" s="14">
        <v>4</v>
      </c>
      <c r="M287" s="14">
        <v>51</v>
      </c>
      <c r="N287" s="14">
        <v>90</v>
      </c>
      <c r="O287" s="22">
        <f>4671150-4571150</f>
        <v>100000</v>
      </c>
      <c r="P287" s="14"/>
      <c r="Q287" s="55"/>
      <c r="R287" s="14" t="s">
        <v>272</v>
      </c>
      <c r="S287" s="14"/>
    </row>
    <row r="288" spans="1:19" ht="153">
      <c r="A288" s="14" t="s">
        <v>733</v>
      </c>
      <c r="B288" s="14" t="s">
        <v>1613</v>
      </c>
      <c r="C288" s="14" t="s">
        <v>40</v>
      </c>
      <c r="D288" s="17" t="s">
        <v>737</v>
      </c>
      <c r="E288" s="14" t="s">
        <v>46</v>
      </c>
      <c r="F288" s="14" t="s">
        <v>55</v>
      </c>
      <c r="G288" s="14" t="s">
        <v>48</v>
      </c>
      <c r="H288" s="14"/>
      <c r="I288" s="22">
        <v>0</v>
      </c>
      <c r="J288" s="22">
        <v>0</v>
      </c>
      <c r="K288" s="14" t="s">
        <v>56</v>
      </c>
      <c r="L288" s="14">
        <v>4</v>
      </c>
      <c r="M288" s="14">
        <v>51</v>
      </c>
      <c r="N288" s="14">
        <v>90</v>
      </c>
      <c r="O288" s="22">
        <v>5623900.3899999997</v>
      </c>
      <c r="P288" s="14"/>
      <c r="Q288" s="55"/>
      <c r="R288" s="14" t="s">
        <v>245</v>
      </c>
      <c r="S288" s="14"/>
    </row>
    <row r="289" spans="1:19" ht="153">
      <c r="A289" s="14" t="s">
        <v>758</v>
      </c>
      <c r="B289" s="14" t="s">
        <v>1614</v>
      </c>
      <c r="C289" s="14" t="s">
        <v>40</v>
      </c>
      <c r="D289" s="17" t="s">
        <v>759</v>
      </c>
      <c r="E289" s="14" t="s">
        <v>46</v>
      </c>
      <c r="F289" s="14" t="s">
        <v>55</v>
      </c>
      <c r="G289" s="14" t="s">
        <v>48</v>
      </c>
      <c r="H289" s="14"/>
      <c r="I289" s="22">
        <v>0</v>
      </c>
      <c r="J289" s="22">
        <v>0</v>
      </c>
      <c r="K289" s="14" t="s">
        <v>56</v>
      </c>
      <c r="L289" s="14">
        <v>4</v>
      </c>
      <c r="M289" s="14">
        <v>51</v>
      </c>
      <c r="N289" s="14">
        <v>90</v>
      </c>
      <c r="O289" s="22">
        <v>3296307.8</v>
      </c>
      <c r="P289" s="14"/>
      <c r="Q289" s="55"/>
      <c r="R289" s="14" t="s">
        <v>245</v>
      </c>
      <c r="S289" s="14"/>
    </row>
    <row r="290" spans="1:19" ht="153">
      <c r="A290" s="14" t="s">
        <v>768</v>
      </c>
      <c r="B290" s="14" t="s">
        <v>1615</v>
      </c>
      <c r="C290" s="14" t="s">
        <v>40</v>
      </c>
      <c r="D290" s="17" t="s">
        <v>769</v>
      </c>
      <c r="E290" s="14" t="s">
        <v>46</v>
      </c>
      <c r="F290" s="14" t="s">
        <v>55</v>
      </c>
      <c r="G290" s="14" t="s">
        <v>48</v>
      </c>
      <c r="H290" s="14"/>
      <c r="I290" s="22"/>
      <c r="J290" s="22"/>
      <c r="K290" s="14" t="s">
        <v>56</v>
      </c>
      <c r="L290" s="14">
        <v>4</v>
      </c>
      <c r="M290" s="14">
        <v>51</v>
      </c>
      <c r="N290" s="14">
        <v>90</v>
      </c>
      <c r="O290" s="22">
        <v>4299118.21</v>
      </c>
      <c r="P290" s="14"/>
      <c r="Q290" s="55"/>
      <c r="R290" s="14" t="s">
        <v>245</v>
      </c>
      <c r="S290" s="14"/>
    </row>
    <row r="291" spans="1:19" ht="76.5">
      <c r="A291" s="14" t="s">
        <v>770</v>
      </c>
      <c r="B291" s="14" t="s">
        <v>1616</v>
      </c>
      <c r="C291" s="14" t="s">
        <v>40</v>
      </c>
      <c r="D291" s="17" t="s">
        <v>771</v>
      </c>
      <c r="E291" s="14" t="s">
        <v>46</v>
      </c>
      <c r="F291" s="14" t="s">
        <v>55</v>
      </c>
      <c r="G291" s="14" t="s">
        <v>48</v>
      </c>
      <c r="H291" s="14"/>
      <c r="I291" s="22"/>
      <c r="J291" s="22"/>
      <c r="K291" s="14" t="s">
        <v>56</v>
      </c>
      <c r="L291" s="14">
        <v>4</v>
      </c>
      <c r="M291" s="14">
        <v>51</v>
      </c>
      <c r="N291" s="14">
        <v>90</v>
      </c>
      <c r="O291" s="22"/>
      <c r="P291" s="31">
        <f>3555589.6+2244410.4</f>
        <v>5800000</v>
      </c>
      <c r="Q291" s="55"/>
      <c r="R291" s="14" t="s">
        <v>403</v>
      </c>
      <c r="S291" s="14"/>
    </row>
    <row r="292" spans="1:19" ht="153">
      <c r="A292" s="14" t="s">
        <v>775</v>
      </c>
      <c r="B292" s="14" t="s">
        <v>1617</v>
      </c>
      <c r="C292" s="14" t="s">
        <v>40</v>
      </c>
      <c r="D292" s="17" t="s">
        <v>776</v>
      </c>
      <c r="E292" s="14" t="s">
        <v>46</v>
      </c>
      <c r="F292" s="14" t="s">
        <v>55</v>
      </c>
      <c r="G292" s="14" t="s">
        <v>48</v>
      </c>
      <c r="H292" s="14"/>
      <c r="I292" s="22"/>
      <c r="J292" s="22"/>
      <c r="K292" s="14" t="s">
        <v>56</v>
      </c>
      <c r="L292" s="14">
        <v>4</v>
      </c>
      <c r="M292" s="14">
        <v>51</v>
      </c>
      <c r="N292" s="14">
        <v>90</v>
      </c>
      <c r="O292" s="22"/>
      <c r="P292" s="31">
        <f>3555589.6+294410.4</f>
        <v>3850000</v>
      </c>
      <c r="Q292" s="55"/>
      <c r="R292" s="14" t="s">
        <v>245</v>
      </c>
      <c r="S292" s="14"/>
    </row>
    <row r="293" spans="1:19" ht="165.75">
      <c r="A293" s="14" t="s">
        <v>785</v>
      </c>
      <c r="B293" s="14" t="s">
        <v>1618</v>
      </c>
      <c r="C293" s="14" t="s">
        <v>34</v>
      </c>
      <c r="D293" s="17" t="s">
        <v>786</v>
      </c>
      <c r="E293" s="14" t="s">
        <v>787</v>
      </c>
      <c r="F293" s="14" t="s">
        <v>43</v>
      </c>
      <c r="G293" s="14" t="s">
        <v>48</v>
      </c>
      <c r="H293" s="14"/>
      <c r="I293" s="22">
        <v>0</v>
      </c>
      <c r="J293" s="22">
        <v>0</v>
      </c>
      <c r="K293" s="14" t="s">
        <v>51</v>
      </c>
      <c r="L293" s="14">
        <v>3</v>
      </c>
      <c r="M293" s="14">
        <v>39</v>
      </c>
      <c r="N293" s="14">
        <v>90</v>
      </c>
      <c r="O293" s="22">
        <v>10315380.899999999</v>
      </c>
      <c r="P293" s="14"/>
      <c r="Q293" s="55"/>
      <c r="R293" s="14" t="s">
        <v>794</v>
      </c>
      <c r="S293" s="14"/>
    </row>
    <row r="294" spans="1:19" ht="127.5">
      <c r="A294" s="14" t="s">
        <v>795</v>
      </c>
      <c r="B294" s="14" t="s">
        <v>1619</v>
      </c>
      <c r="C294" s="14" t="s">
        <v>34</v>
      </c>
      <c r="D294" s="17" t="s">
        <v>796</v>
      </c>
      <c r="E294" s="14" t="s">
        <v>787</v>
      </c>
      <c r="F294" s="14" t="s">
        <v>43</v>
      </c>
      <c r="G294" s="14" t="s">
        <v>48</v>
      </c>
      <c r="H294" s="14"/>
      <c r="I294" s="22">
        <v>0</v>
      </c>
      <c r="J294" s="22">
        <v>0</v>
      </c>
      <c r="K294" s="14" t="s">
        <v>51</v>
      </c>
      <c r="L294" s="14">
        <v>3</v>
      </c>
      <c r="M294" s="14">
        <v>39</v>
      </c>
      <c r="N294" s="14">
        <v>90</v>
      </c>
      <c r="O294" s="22">
        <v>1433626.32</v>
      </c>
      <c r="P294" s="14"/>
      <c r="Q294" s="55"/>
      <c r="R294" s="14" t="s">
        <v>304</v>
      </c>
      <c r="S294" s="14"/>
    </row>
    <row r="295" spans="1:19" ht="89.25">
      <c r="A295" s="14" t="s">
        <v>801</v>
      </c>
      <c r="B295" s="14" t="s">
        <v>1620</v>
      </c>
      <c r="C295" s="14" t="s">
        <v>34</v>
      </c>
      <c r="D295" s="17" t="s">
        <v>805</v>
      </c>
      <c r="E295" s="14" t="s">
        <v>787</v>
      </c>
      <c r="F295" s="14" t="s">
        <v>43</v>
      </c>
      <c r="G295" s="14" t="s">
        <v>48</v>
      </c>
      <c r="H295" s="14"/>
      <c r="I295" s="22">
        <v>0</v>
      </c>
      <c r="J295" s="22">
        <v>0</v>
      </c>
      <c r="K295" s="14" t="s">
        <v>51</v>
      </c>
      <c r="L295" s="14">
        <v>3</v>
      </c>
      <c r="M295" s="14">
        <v>39</v>
      </c>
      <c r="N295" s="14">
        <v>90</v>
      </c>
      <c r="O295" s="22">
        <v>14168.34</v>
      </c>
      <c r="P295" s="14"/>
      <c r="Q295" s="55"/>
      <c r="R295" s="14" t="s">
        <v>807</v>
      </c>
      <c r="S295" s="14"/>
    </row>
    <row r="296" spans="1:19" ht="89.25">
      <c r="A296" s="14" t="s">
        <v>809</v>
      </c>
      <c r="B296" s="14" t="s">
        <v>1621</v>
      </c>
      <c r="C296" s="14" t="s">
        <v>34</v>
      </c>
      <c r="D296" s="17" t="s">
        <v>811</v>
      </c>
      <c r="E296" s="14" t="s">
        <v>787</v>
      </c>
      <c r="F296" s="14" t="s">
        <v>43</v>
      </c>
      <c r="G296" s="14" t="s">
        <v>48</v>
      </c>
      <c r="H296" s="14"/>
      <c r="I296" s="22">
        <v>0</v>
      </c>
      <c r="J296" s="22">
        <v>0</v>
      </c>
      <c r="K296" s="14" t="s">
        <v>51</v>
      </c>
      <c r="L296" s="14">
        <v>3</v>
      </c>
      <c r="M296" s="14">
        <v>39</v>
      </c>
      <c r="N296" s="14">
        <v>90</v>
      </c>
      <c r="O296" s="22">
        <v>23808.65</v>
      </c>
      <c r="P296" s="14"/>
      <c r="Q296" s="55"/>
      <c r="R296" s="14" t="s">
        <v>62</v>
      </c>
      <c r="S296" s="14"/>
    </row>
    <row r="297" spans="1:19" ht="89.25">
      <c r="A297" s="14" t="s">
        <v>815</v>
      </c>
      <c r="B297" s="14" t="s">
        <v>1622</v>
      </c>
      <c r="C297" s="14" t="s">
        <v>34</v>
      </c>
      <c r="D297" s="17" t="s">
        <v>818</v>
      </c>
      <c r="E297" s="14" t="s">
        <v>787</v>
      </c>
      <c r="F297" s="14" t="s">
        <v>43</v>
      </c>
      <c r="G297" s="14" t="s">
        <v>48</v>
      </c>
      <c r="H297" s="14"/>
      <c r="I297" s="22">
        <v>0</v>
      </c>
      <c r="J297" s="22">
        <v>0</v>
      </c>
      <c r="K297" s="14" t="s">
        <v>51</v>
      </c>
      <c r="L297" s="14">
        <v>3</v>
      </c>
      <c r="M297" s="14">
        <v>39</v>
      </c>
      <c r="N297" s="14">
        <v>90</v>
      </c>
      <c r="O297" s="22">
        <v>14148.69</v>
      </c>
      <c r="P297" s="14"/>
      <c r="Q297" s="55"/>
      <c r="R297" s="14" t="s">
        <v>70</v>
      </c>
      <c r="S297" s="14"/>
    </row>
    <row r="298" spans="1:19" ht="76.5">
      <c r="A298" s="14" t="s">
        <v>821</v>
      </c>
      <c r="B298" s="14" t="s">
        <v>1623</v>
      </c>
      <c r="C298" s="14" t="s">
        <v>34</v>
      </c>
      <c r="D298" s="17" t="s">
        <v>822</v>
      </c>
      <c r="E298" s="14" t="s">
        <v>787</v>
      </c>
      <c r="F298" s="14" t="s">
        <v>43</v>
      </c>
      <c r="G298" s="14" t="s">
        <v>48</v>
      </c>
      <c r="H298" s="14"/>
      <c r="I298" s="22">
        <v>0</v>
      </c>
      <c r="J298" s="22">
        <v>0</v>
      </c>
      <c r="K298" s="14" t="s">
        <v>51</v>
      </c>
      <c r="L298" s="14">
        <v>3</v>
      </c>
      <c r="M298" s="14">
        <v>39</v>
      </c>
      <c r="N298" s="14">
        <v>90</v>
      </c>
      <c r="O298" s="22">
        <v>16486.400000000001</v>
      </c>
      <c r="P298" s="14"/>
      <c r="Q298" s="55"/>
      <c r="R298" s="14" t="s">
        <v>824</v>
      </c>
      <c r="S298" s="14"/>
    </row>
    <row r="299" spans="1:19" ht="89.25">
      <c r="A299" s="14" t="s">
        <v>826</v>
      </c>
      <c r="B299" s="14" t="s">
        <v>1624</v>
      </c>
      <c r="C299" s="14" t="s">
        <v>34</v>
      </c>
      <c r="D299" s="17" t="s">
        <v>827</v>
      </c>
      <c r="E299" s="14" t="s">
        <v>787</v>
      </c>
      <c r="F299" s="14" t="s">
        <v>43</v>
      </c>
      <c r="G299" s="14" t="s">
        <v>48</v>
      </c>
      <c r="H299" s="14"/>
      <c r="I299" s="22">
        <v>0</v>
      </c>
      <c r="J299" s="22">
        <v>0</v>
      </c>
      <c r="K299" s="14" t="s">
        <v>51</v>
      </c>
      <c r="L299" s="14">
        <v>3</v>
      </c>
      <c r="M299" s="14">
        <v>39</v>
      </c>
      <c r="N299" s="14">
        <v>90</v>
      </c>
      <c r="O299" s="22">
        <v>130579.03</v>
      </c>
      <c r="P299" s="14"/>
      <c r="Q299" s="55"/>
      <c r="R299" s="14" t="s">
        <v>807</v>
      </c>
      <c r="S299" s="14"/>
    </row>
    <row r="300" spans="1:19" ht="165.75">
      <c r="A300" s="14" t="s">
        <v>834</v>
      </c>
      <c r="B300" s="14" t="s">
        <v>1625</v>
      </c>
      <c r="C300" s="14" t="s">
        <v>34</v>
      </c>
      <c r="D300" s="17" t="s">
        <v>835</v>
      </c>
      <c r="E300" s="14" t="s">
        <v>787</v>
      </c>
      <c r="F300" s="14" t="s">
        <v>43</v>
      </c>
      <c r="G300" s="14" t="s">
        <v>48</v>
      </c>
      <c r="H300" s="14"/>
      <c r="I300" s="22">
        <v>0</v>
      </c>
      <c r="J300" s="22">
        <v>0</v>
      </c>
      <c r="K300" s="14" t="s">
        <v>51</v>
      </c>
      <c r="L300" s="14">
        <v>3</v>
      </c>
      <c r="M300" s="14">
        <v>39</v>
      </c>
      <c r="N300" s="14">
        <v>90</v>
      </c>
      <c r="O300" s="22">
        <v>2350524.91</v>
      </c>
      <c r="P300" s="14"/>
      <c r="Q300" s="55"/>
      <c r="R300" s="14" t="s">
        <v>124</v>
      </c>
      <c r="S300" s="14"/>
    </row>
    <row r="301" spans="1:19" ht="102">
      <c r="A301" s="14" t="s">
        <v>842</v>
      </c>
      <c r="B301" s="14" t="s">
        <v>1626</v>
      </c>
      <c r="C301" s="14" t="s">
        <v>34</v>
      </c>
      <c r="D301" s="17" t="s">
        <v>843</v>
      </c>
      <c r="E301" s="14" t="s">
        <v>787</v>
      </c>
      <c r="F301" s="14" t="s">
        <v>43</v>
      </c>
      <c r="G301" s="14" t="s">
        <v>48</v>
      </c>
      <c r="H301" s="14"/>
      <c r="I301" s="22">
        <v>0</v>
      </c>
      <c r="J301" s="22">
        <v>0</v>
      </c>
      <c r="K301" s="14" t="s">
        <v>51</v>
      </c>
      <c r="L301" s="14">
        <v>3</v>
      </c>
      <c r="M301" s="14">
        <v>39</v>
      </c>
      <c r="N301" s="14">
        <v>90</v>
      </c>
      <c r="O301" s="22">
        <v>290948.03000000003</v>
      </c>
      <c r="P301" s="14"/>
      <c r="Q301" s="55"/>
      <c r="R301" s="14" t="s">
        <v>807</v>
      </c>
      <c r="S301" s="14"/>
    </row>
    <row r="302" spans="1:19" ht="102">
      <c r="A302" s="14" t="s">
        <v>851</v>
      </c>
      <c r="B302" s="14" t="s">
        <v>1627</v>
      </c>
      <c r="C302" s="14" t="s">
        <v>34</v>
      </c>
      <c r="D302" s="17" t="s">
        <v>852</v>
      </c>
      <c r="E302" s="14" t="s">
        <v>787</v>
      </c>
      <c r="F302" s="14" t="s">
        <v>43</v>
      </c>
      <c r="G302" s="14" t="s">
        <v>48</v>
      </c>
      <c r="H302" s="14"/>
      <c r="I302" s="22">
        <v>0</v>
      </c>
      <c r="J302" s="22">
        <v>0</v>
      </c>
      <c r="K302" s="14" t="s">
        <v>51</v>
      </c>
      <c r="L302" s="14">
        <v>3</v>
      </c>
      <c r="M302" s="14">
        <v>39</v>
      </c>
      <c r="N302" s="14">
        <v>90</v>
      </c>
      <c r="O302" s="22">
        <v>22948.74</v>
      </c>
      <c r="P302" s="14"/>
      <c r="Q302" s="55"/>
      <c r="R302" s="14" t="s">
        <v>807</v>
      </c>
      <c r="S302" s="14"/>
    </row>
    <row r="303" spans="1:19" ht="89.25">
      <c r="A303" s="14" t="s">
        <v>856</v>
      </c>
      <c r="B303" s="14" t="s">
        <v>1628</v>
      </c>
      <c r="C303" s="14" t="s">
        <v>34</v>
      </c>
      <c r="D303" s="17" t="s">
        <v>858</v>
      </c>
      <c r="E303" s="14" t="s">
        <v>787</v>
      </c>
      <c r="F303" s="14" t="s">
        <v>43</v>
      </c>
      <c r="G303" s="14" t="s">
        <v>48</v>
      </c>
      <c r="H303" s="14"/>
      <c r="I303" s="22">
        <v>0</v>
      </c>
      <c r="J303" s="22">
        <v>0</v>
      </c>
      <c r="K303" s="14" t="s">
        <v>51</v>
      </c>
      <c r="L303" s="14">
        <v>3</v>
      </c>
      <c r="M303" s="14">
        <v>39</v>
      </c>
      <c r="N303" s="14">
        <v>90</v>
      </c>
      <c r="O303" s="22">
        <v>37032.080000000002</v>
      </c>
      <c r="P303" s="14"/>
      <c r="Q303" s="55"/>
      <c r="R303" s="14" t="s">
        <v>807</v>
      </c>
      <c r="S303" s="14"/>
    </row>
    <row r="304" spans="1:19" ht="165.75">
      <c r="A304" s="14" t="s">
        <v>867</v>
      </c>
      <c r="B304" s="14" t="s">
        <v>1629</v>
      </c>
      <c r="C304" s="14" t="s">
        <v>34</v>
      </c>
      <c r="D304" s="17" t="s">
        <v>870</v>
      </c>
      <c r="E304" s="14" t="s">
        <v>787</v>
      </c>
      <c r="F304" s="14" t="s">
        <v>43</v>
      </c>
      <c r="G304" s="14" t="s">
        <v>48</v>
      </c>
      <c r="H304" s="14"/>
      <c r="I304" s="22">
        <v>0</v>
      </c>
      <c r="J304" s="22">
        <v>0</v>
      </c>
      <c r="K304" s="14" t="s">
        <v>51</v>
      </c>
      <c r="L304" s="14">
        <v>3</v>
      </c>
      <c r="M304" s="14">
        <v>39</v>
      </c>
      <c r="N304" s="14">
        <v>90</v>
      </c>
      <c r="O304" s="22">
        <v>28682526.870000001</v>
      </c>
      <c r="P304" s="14"/>
      <c r="Q304" s="55"/>
      <c r="R304" s="14" t="s">
        <v>124</v>
      </c>
      <c r="S304" s="14"/>
    </row>
    <row r="305" spans="1:19" ht="89.25">
      <c r="A305" s="14" t="s">
        <v>886</v>
      </c>
      <c r="B305" s="14" t="s">
        <v>1630</v>
      </c>
      <c r="C305" s="14" t="s">
        <v>34</v>
      </c>
      <c r="D305" s="17" t="s">
        <v>887</v>
      </c>
      <c r="E305" s="14" t="s">
        <v>787</v>
      </c>
      <c r="F305" s="14" t="s">
        <v>43</v>
      </c>
      <c r="G305" s="14" t="s">
        <v>48</v>
      </c>
      <c r="H305" s="14"/>
      <c r="I305" s="22">
        <v>0</v>
      </c>
      <c r="J305" s="22">
        <v>0</v>
      </c>
      <c r="K305" s="14" t="s">
        <v>51</v>
      </c>
      <c r="L305" s="14">
        <v>3</v>
      </c>
      <c r="M305" s="14">
        <v>39</v>
      </c>
      <c r="N305" s="14">
        <v>90</v>
      </c>
      <c r="O305" s="22">
        <v>120141.85</v>
      </c>
      <c r="P305" s="14"/>
      <c r="Q305" s="55"/>
      <c r="R305" s="14" t="s">
        <v>70</v>
      </c>
      <c r="S305" s="14"/>
    </row>
    <row r="306" spans="1:19" ht="102">
      <c r="A306" s="14" t="s">
        <v>894</v>
      </c>
      <c r="B306" s="14" t="s">
        <v>1631</v>
      </c>
      <c r="C306" s="14" t="s">
        <v>34</v>
      </c>
      <c r="D306" s="17" t="s">
        <v>895</v>
      </c>
      <c r="E306" s="14" t="s">
        <v>787</v>
      </c>
      <c r="F306" s="14" t="s">
        <v>43</v>
      </c>
      <c r="G306" s="14" t="s">
        <v>48</v>
      </c>
      <c r="H306" s="14"/>
      <c r="I306" s="22">
        <v>0</v>
      </c>
      <c r="J306" s="22">
        <v>0</v>
      </c>
      <c r="K306" s="14" t="s">
        <v>51</v>
      </c>
      <c r="L306" s="14">
        <v>3</v>
      </c>
      <c r="M306" s="14">
        <v>39</v>
      </c>
      <c r="N306" s="14">
        <v>90</v>
      </c>
      <c r="O306" s="22">
        <v>60931.72</v>
      </c>
      <c r="P306" s="14"/>
      <c r="Q306" s="55"/>
      <c r="R306" s="14" t="s">
        <v>70</v>
      </c>
      <c r="S306" s="14"/>
    </row>
    <row r="307" spans="1:19" ht="89.25">
      <c r="A307" s="14" t="s">
        <v>900</v>
      </c>
      <c r="B307" s="14" t="s">
        <v>1632</v>
      </c>
      <c r="C307" s="14" t="s">
        <v>34</v>
      </c>
      <c r="D307" s="17" t="s">
        <v>907</v>
      </c>
      <c r="E307" s="14" t="s">
        <v>787</v>
      </c>
      <c r="F307" s="14" t="s">
        <v>43</v>
      </c>
      <c r="G307" s="14" t="s">
        <v>48</v>
      </c>
      <c r="H307" s="14"/>
      <c r="I307" s="22">
        <v>0</v>
      </c>
      <c r="J307" s="22">
        <v>0</v>
      </c>
      <c r="K307" s="14" t="s">
        <v>51</v>
      </c>
      <c r="L307" s="14">
        <v>3</v>
      </c>
      <c r="M307" s="14">
        <v>39</v>
      </c>
      <c r="N307" s="14">
        <v>90</v>
      </c>
      <c r="O307" s="22">
        <v>499409.32</v>
      </c>
      <c r="P307" s="14"/>
      <c r="Q307" s="55"/>
      <c r="R307" s="14" t="s">
        <v>62</v>
      </c>
      <c r="S307" s="14"/>
    </row>
    <row r="308" spans="1:19" ht="89.25">
      <c r="A308" s="14" t="s">
        <v>915</v>
      </c>
      <c r="B308" s="14" t="s">
        <v>1633</v>
      </c>
      <c r="C308" s="14" t="s">
        <v>34</v>
      </c>
      <c r="D308" s="17" t="s">
        <v>918</v>
      </c>
      <c r="E308" s="14" t="s">
        <v>787</v>
      </c>
      <c r="F308" s="14" t="s">
        <v>43</v>
      </c>
      <c r="G308" s="14" t="s">
        <v>48</v>
      </c>
      <c r="H308" s="14"/>
      <c r="I308" s="22">
        <v>0</v>
      </c>
      <c r="J308" s="22">
        <v>0</v>
      </c>
      <c r="K308" s="14" t="s">
        <v>51</v>
      </c>
      <c r="L308" s="14">
        <v>3</v>
      </c>
      <c r="M308" s="14">
        <v>39</v>
      </c>
      <c r="N308" s="14">
        <v>90</v>
      </c>
      <c r="O308" s="22">
        <v>19427.79</v>
      </c>
      <c r="P308" s="14"/>
      <c r="Q308" s="55"/>
      <c r="R308" s="14" t="s">
        <v>807</v>
      </c>
      <c r="S308" s="14"/>
    </row>
    <row r="309" spans="1:19" ht="89.25">
      <c r="A309" s="14" t="s">
        <v>923</v>
      </c>
      <c r="B309" s="14" t="s">
        <v>1634</v>
      </c>
      <c r="C309" s="14" t="s">
        <v>34</v>
      </c>
      <c r="D309" s="17" t="s">
        <v>926</v>
      </c>
      <c r="E309" s="14" t="s">
        <v>787</v>
      </c>
      <c r="F309" s="14" t="s">
        <v>43</v>
      </c>
      <c r="G309" s="14" t="s">
        <v>48</v>
      </c>
      <c r="H309" s="14"/>
      <c r="I309" s="22">
        <v>0</v>
      </c>
      <c r="J309" s="22">
        <v>0</v>
      </c>
      <c r="K309" s="14" t="s">
        <v>51</v>
      </c>
      <c r="L309" s="14">
        <v>3</v>
      </c>
      <c r="M309" s="14">
        <v>39</v>
      </c>
      <c r="N309" s="14">
        <v>90</v>
      </c>
      <c r="O309" s="22">
        <v>30304.46</v>
      </c>
      <c r="P309" s="14"/>
      <c r="Q309" s="55"/>
      <c r="R309" s="14" t="s">
        <v>70</v>
      </c>
      <c r="S309" s="14"/>
    </row>
    <row r="310" spans="1:19" ht="102">
      <c r="A310" s="14" t="s">
        <v>934</v>
      </c>
      <c r="B310" s="14" t="s">
        <v>1635</v>
      </c>
      <c r="C310" s="14" t="s">
        <v>34</v>
      </c>
      <c r="D310" s="17" t="s">
        <v>936</v>
      </c>
      <c r="E310" s="14" t="s">
        <v>787</v>
      </c>
      <c r="F310" s="14" t="s">
        <v>43</v>
      </c>
      <c r="G310" s="14" t="s">
        <v>48</v>
      </c>
      <c r="H310" s="14"/>
      <c r="I310" s="22">
        <v>0</v>
      </c>
      <c r="J310" s="22">
        <v>0</v>
      </c>
      <c r="K310" s="14" t="s">
        <v>51</v>
      </c>
      <c r="L310" s="14">
        <v>3</v>
      </c>
      <c r="M310" s="14">
        <v>39</v>
      </c>
      <c r="N310" s="14">
        <v>90</v>
      </c>
      <c r="O310" s="22">
        <v>16465.53</v>
      </c>
      <c r="P310" s="14"/>
      <c r="Q310" s="55"/>
      <c r="R310" s="14" t="s">
        <v>807</v>
      </c>
      <c r="S310" s="14"/>
    </row>
    <row r="311" spans="1:19" ht="102">
      <c r="A311" s="14" t="s">
        <v>943</v>
      </c>
      <c r="B311" s="14" t="s">
        <v>1636</v>
      </c>
      <c r="C311" s="14" t="s">
        <v>34</v>
      </c>
      <c r="D311" s="17" t="s">
        <v>945</v>
      </c>
      <c r="E311" s="14" t="s">
        <v>787</v>
      </c>
      <c r="F311" s="14" t="s">
        <v>43</v>
      </c>
      <c r="G311" s="14" t="s">
        <v>48</v>
      </c>
      <c r="H311" s="14"/>
      <c r="I311" s="22">
        <v>0</v>
      </c>
      <c r="J311" s="22">
        <v>0</v>
      </c>
      <c r="K311" s="14" t="s">
        <v>51</v>
      </c>
      <c r="L311" s="14">
        <v>3</v>
      </c>
      <c r="M311" s="14">
        <v>39</v>
      </c>
      <c r="N311" s="14">
        <v>90</v>
      </c>
      <c r="O311" s="22">
        <v>366178.78</v>
      </c>
      <c r="P311" s="14"/>
      <c r="Q311" s="55"/>
      <c r="R311" s="14" t="s">
        <v>807</v>
      </c>
      <c r="S311" s="14"/>
    </row>
    <row r="312" spans="1:19" ht="89.25">
      <c r="A312" s="14" t="s">
        <v>950</v>
      </c>
      <c r="B312" s="14" t="s">
        <v>1637</v>
      </c>
      <c r="C312" s="14" t="s">
        <v>34</v>
      </c>
      <c r="D312" s="17" t="s">
        <v>953</v>
      </c>
      <c r="E312" s="14" t="s">
        <v>787</v>
      </c>
      <c r="F312" s="14" t="s">
        <v>43</v>
      </c>
      <c r="G312" s="14" t="s">
        <v>48</v>
      </c>
      <c r="H312" s="14"/>
      <c r="I312" s="22">
        <v>0</v>
      </c>
      <c r="J312" s="22">
        <v>0</v>
      </c>
      <c r="K312" s="14" t="s">
        <v>51</v>
      </c>
      <c r="L312" s="14">
        <v>3</v>
      </c>
      <c r="M312" s="14">
        <v>39</v>
      </c>
      <c r="N312" s="14">
        <v>90</v>
      </c>
      <c r="O312" s="22">
        <v>12737.99</v>
      </c>
      <c r="P312" s="14"/>
      <c r="Q312" s="55"/>
      <c r="R312" s="14" t="s">
        <v>807</v>
      </c>
      <c r="S312" s="14"/>
    </row>
    <row r="313" spans="1:19" ht="102">
      <c r="A313" s="14" t="s">
        <v>959</v>
      </c>
      <c r="B313" s="14" t="s">
        <v>1638</v>
      </c>
      <c r="C313" s="14" t="s">
        <v>34</v>
      </c>
      <c r="D313" s="17" t="s">
        <v>963</v>
      </c>
      <c r="E313" s="14" t="s">
        <v>787</v>
      </c>
      <c r="F313" s="14" t="s">
        <v>43</v>
      </c>
      <c r="G313" s="14" t="s">
        <v>48</v>
      </c>
      <c r="H313" s="14"/>
      <c r="I313" s="22">
        <v>0</v>
      </c>
      <c r="J313" s="22">
        <v>0</v>
      </c>
      <c r="K313" s="14" t="s">
        <v>51</v>
      </c>
      <c r="L313" s="14">
        <v>3</v>
      </c>
      <c r="M313" s="14">
        <v>39</v>
      </c>
      <c r="N313" s="14">
        <v>90</v>
      </c>
      <c r="O313" s="22">
        <v>40216.26</v>
      </c>
      <c r="P313" s="14"/>
      <c r="Q313" s="55"/>
      <c r="R313" s="14" t="s">
        <v>807</v>
      </c>
      <c r="S313" s="14"/>
    </row>
    <row r="314" spans="1:19" ht="89.25">
      <c r="A314" s="14" t="s">
        <v>971</v>
      </c>
      <c r="B314" s="14" t="s">
        <v>1639</v>
      </c>
      <c r="C314" s="14" t="s">
        <v>34</v>
      </c>
      <c r="D314" s="17" t="s">
        <v>972</v>
      </c>
      <c r="E314" s="14" t="s">
        <v>787</v>
      </c>
      <c r="F314" s="14" t="s">
        <v>43</v>
      </c>
      <c r="G314" s="14" t="s">
        <v>48</v>
      </c>
      <c r="H314" s="14"/>
      <c r="I314" s="22">
        <v>0</v>
      </c>
      <c r="J314" s="22">
        <v>0</v>
      </c>
      <c r="K314" s="14" t="s">
        <v>51</v>
      </c>
      <c r="L314" s="14">
        <v>3</v>
      </c>
      <c r="M314" s="14">
        <v>39</v>
      </c>
      <c r="N314" s="14">
        <v>90</v>
      </c>
      <c r="O314" s="22">
        <v>103885.35</v>
      </c>
      <c r="P314" s="14"/>
      <c r="Q314" s="55"/>
      <c r="R314" s="14" t="s">
        <v>807</v>
      </c>
      <c r="S314" s="14"/>
    </row>
    <row r="315" spans="1:19" ht="89.25">
      <c r="A315" s="14" t="s">
        <v>977</v>
      </c>
      <c r="B315" s="14" t="s">
        <v>1640</v>
      </c>
      <c r="C315" s="14" t="s">
        <v>34</v>
      </c>
      <c r="D315" s="17" t="s">
        <v>980</v>
      </c>
      <c r="E315" s="14" t="s">
        <v>787</v>
      </c>
      <c r="F315" s="14" t="s">
        <v>43</v>
      </c>
      <c r="G315" s="14" t="s">
        <v>48</v>
      </c>
      <c r="H315" s="14"/>
      <c r="I315" s="22">
        <v>0</v>
      </c>
      <c r="J315" s="22">
        <v>0</v>
      </c>
      <c r="K315" s="14" t="s">
        <v>51</v>
      </c>
      <c r="L315" s="14">
        <v>3</v>
      </c>
      <c r="M315" s="14">
        <v>39</v>
      </c>
      <c r="N315" s="14">
        <v>90</v>
      </c>
      <c r="O315" s="22">
        <v>31928.76</v>
      </c>
      <c r="P315" s="14"/>
      <c r="Q315" s="55"/>
      <c r="R315" s="14" t="s">
        <v>807</v>
      </c>
      <c r="S315" s="14"/>
    </row>
    <row r="316" spans="1:19" ht="102">
      <c r="A316" s="14" t="s">
        <v>987</v>
      </c>
      <c r="B316" s="14" t="s">
        <v>1641</v>
      </c>
      <c r="C316" s="14" t="s">
        <v>34</v>
      </c>
      <c r="D316" s="17" t="s">
        <v>988</v>
      </c>
      <c r="E316" s="14" t="s">
        <v>787</v>
      </c>
      <c r="F316" s="14" t="s">
        <v>43</v>
      </c>
      <c r="G316" s="14" t="s">
        <v>48</v>
      </c>
      <c r="H316" s="14"/>
      <c r="I316" s="22">
        <v>0</v>
      </c>
      <c r="J316" s="22">
        <v>0</v>
      </c>
      <c r="K316" s="14" t="s">
        <v>51</v>
      </c>
      <c r="L316" s="14">
        <v>3</v>
      </c>
      <c r="M316" s="14">
        <v>39</v>
      </c>
      <c r="N316" s="14">
        <v>90</v>
      </c>
      <c r="O316" s="22">
        <v>113262.58</v>
      </c>
      <c r="P316" s="14"/>
      <c r="Q316" s="55"/>
      <c r="R316" s="14" t="s">
        <v>807</v>
      </c>
      <c r="S316" s="14"/>
    </row>
    <row r="317" spans="1:19" ht="89.25">
      <c r="A317" s="14" t="s">
        <v>992</v>
      </c>
      <c r="B317" s="14" t="s">
        <v>1642</v>
      </c>
      <c r="C317" s="14" t="s">
        <v>34</v>
      </c>
      <c r="D317" s="17" t="s">
        <v>995</v>
      </c>
      <c r="E317" s="14" t="s">
        <v>787</v>
      </c>
      <c r="F317" s="14" t="s">
        <v>43</v>
      </c>
      <c r="G317" s="14" t="s">
        <v>48</v>
      </c>
      <c r="H317" s="14"/>
      <c r="I317" s="22">
        <v>0</v>
      </c>
      <c r="J317" s="22">
        <v>0</v>
      </c>
      <c r="K317" s="14" t="s">
        <v>51</v>
      </c>
      <c r="L317" s="14">
        <v>3</v>
      </c>
      <c r="M317" s="14">
        <v>39</v>
      </c>
      <c r="N317" s="14">
        <v>90</v>
      </c>
      <c r="O317" s="22">
        <v>33478.17</v>
      </c>
      <c r="P317" s="14"/>
      <c r="Q317" s="55"/>
      <c r="R317" s="14" t="s">
        <v>807</v>
      </c>
      <c r="S317" s="14"/>
    </row>
    <row r="318" spans="1:19" ht="89.25">
      <c r="A318" s="14" t="s">
        <v>1003</v>
      </c>
      <c r="B318" s="14" t="s">
        <v>1643</v>
      </c>
      <c r="C318" s="14" t="s">
        <v>34</v>
      </c>
      <c r="D318" s="17" t="s">
        <v>1007</v>
      </c>
      <c r="E318" s="14" t="s">
        <v>787</v>
      </c>
      <c r="F318" s="14" t="s">
        <v>43</v>
      </c>
      <c r="G318" s="14" t="s">
        <v>48</v>
      </c>
      <c r="H318" s="14"/>
      <c r="I318" s="22">
        <v>0</v>
      </c>
      <c r="J318" s="22">
        <v>0</v>
      </c>
      <c r="K318" s="14" t="s">
        <v>51</v>
      </c>
      <c r="L318" s="14">
        <v>3</v>
      </c>
      <c r="M318" s="14">
        <v>39</v>
      </c>
      <c r="N318" s="14">
        <v>90</v>
      </c>
      <c r="O318" s="22">
        <v>17393.810000000001</v>
      </c>
      <c r="P318" s="14"/>
      <c r="Q318" s="55"/>
      <c r="R318" s="14" t="s">
        <v>70</v>
      </c>
      <c r="S318" s="14"/>
    </row>
    <row r="319" spans="1:19" ht="89.25">
      <c r="A319" s="14" t="s">
        <v>1017</v>
      </c>
      <c r="B319" s="14" t="s">
        <v>1644</v>
      </c>
      <c r="C319" s="14" t="s">
        <v>34</v>
      </c>
      <c r="D319" s="17" t="s">
        <v>1020</v>
      </c>
      <c r="E319" s="14" t="s">
        <v>787</v>
      </c>
      <c r="F319" s="14" t="s">
        <v>43</v>
      </c>
      <c r="G319" s="14" t="s">
        <v>48</v>
      </c>
      <c r="H319" s="14"/>
      <c r="I319" s="22">
        <v>0</v>
      </c>
      <c r="J319" s="22">
        <v>0</v>
      </c>
      <c r="K319" s="14" t="s">
        <v>51</v>
      </c>
      <c r="L319" s="14">
        <v>3</v>
      </c>
      <c r="M319" s="14">
        <v>39</v>
      </c>
      <c r="N319" s="14">
        <v>90</v>
      </c>
      <c r="O319" s="22">
        <v>30144.99</v>
      </c>
      <c r="P319" s="14"/>
      <c r="Q319" s="55"/>
      <c r="R319" s="14" t="s">
        <v>807</v>
      </c>
      <c r="S319" s="14"/>
    </row>
    <row r="320" spans="1:19" ht="102">
      <c r="A320" s="14" t="s">
        <v>1024</v>
      </c>
      <c r="B320" s="14" t="s">
        <v>1645</v>
      </c>
      <c r="C320" s="14" t="s">
        <v>34</v>
      </c>
      <c r="D320" s="17" t="s">
        <v>1028</v>
      </c>
      <c r="E320" s="14" t="s">
        <v>787</v>
      </c>
      <c r="F320" s="14" t="s">
        <v>43</v>
      </c>
      <c r="G320" s="14" t="s">
        <v>48</v>
      </c>
      <c r="H320" s="14"/>
      <c r="I320" s="22"/>
      <c r="J320" s="22"/>
      <c r="K320" s="14" t="s">
        <v>51</v>
      </c>
      <c r="L320" s="14">
        <v>3</v>
      </c>
      <c r="M320" s="14">
        <v>39</v>
      </c>
      <c r="N320" s="14">
        <v>90</v>
      </c>
      <c r="O320" s="22">
        <v>93288.81</v>
      </c>
      <c r="P320" s="14"/>
      <c r="Q320" s="55"/>
      <c r="R320" s="14" t="s">
        <v>1033</v>
      </c>
      <c r="S320" s="14"/>
    </row>
    <row r="321" spans="1:19" ht="63.75">
      <c r="A321" s="14" t="s">
        <v>1064</v>
      </c>
      <c r="B321" s="14" t="s">
        <v>1646</v>
      </c>
      <c r="C321" s="14" t="s">
        <v>34</v>
      </c>
      <c r="D321" s="17" t="s">
        <v>1066</v>
      </c>
      <c r="E321" s="14" t="s">
        <v>787</v>
      </c>
      <c r="F321" s="14" t="s">
        <v>43</v>
      </c>
      <c r="G321" s="14" t="s">
        <v>48</v>
      </c>
      <c r="H321" s="14"/>
      <c r="I321" s="22">
        <v>0</v>
      </c>
      <c r="J321" s="22">
        <v>0</v>
      </c>
      <c r="K321" s="14" t="s">
        <v>51</v>
      </c>
      <c r="L321" s="14">
        <v>3</v>
      </c>
      <c r="M321" s="14">
        <v>39</v>
      </c>
      <c r="N321" s="14">
        <v>90</v>
      </c>
      <c r="O321" s="22">
        <v>23925.66</v>
      </c>
      <c r="P321" s="14"/>
      <c r="Q321" s="55"/>
      <c r="R321" s="14" t="s">
        <v>807</v>
      </c>
      <c r="S321" s="14"/>
    </row>
    <row r="322" spans="1:19" ht="63.75">
      <c r="A322" s="14" t="s">
        <v>1067</v>
      </c>
      <c r="B322" s="14" t="s">
        <v>1647</v>
      </c>
      <c r="C322" s="14" t="s">
        <v>34</v>
      </c>
      <c r="D322" s="17" t="s">
        <v>1068</v>
      </c>
      <c r="E322" s="14" t="s">
        <v>787</v>
      </c>
      <c r="F322" s="14" t="s">
        <v>43</v>
      </c>
      <c r="G322" s="14" t="s">
        <v>48</v>
      </c>
      <c r="H322" s="14"/>
      <c r="I322" s="22">
        <v>0</v>
      </c>
      <c r="J322" s="22">
        <v>0</v>
      </c>
      <c r="K322" s="14" t="s">
        <v>51</v>
      </c>
      <c r="L322" s="14">
        <v>3</v>
      </c>
      <c r="M322" s="14">
        <v>39</v>
      </c>
      <c r="N322" s="14">
        <v>90</v>
      </c>
      <c r="O322" s="22">
        <v>15052.23</v>
      </c>
      <c r="P322" s="14"/>
      <c r="Q322" s="55"/>
      <c r="R322" s="14" t="s">
        <v>807</v>
      </c>
      <c r="S322" s="14"/>
    </row>
    <row r="323" spans="1:19" ht="102">
      <c r="A323" s="14" t="s">
        <v>1072</v>
      </c>
      <c r="B323" s="14" t="s">
        <v>1648</v>
      </c>
      <c r="C323" s="14" t="s">
        <v>34</v>
      </c>
      <c r="D323" s="17" t="s">
        <v>1073</v>
      </c>
      <c r="E323" s="14" t="s">
        <v>1074</v>
      </c>
      <c r="F323" s="14" t="s">
        <v>55</v>
      </c>
      <c r="G323" s="14" t="s">
        <v>48</v>
      </c>
      <c r="H323" s="14"/>
      <c r="I323" s="22">
        <v>0</v>
      </c>
      <c r="J323" s="22">
        <v>0</v>
      </c>
      <c r="K323" s="14" t="s">
        <v>51</v>
      </c>
      <c r="L323" s="14">
        <v>3</v>
      </c>
      <c r="M323" s="14">
        <v>39</v>
      </c>
      <c r="N323" s="14">
        <v>90</v>
      </c>
      <c r="O323" s="22">
        <f>20124999.73-17785486.93</f>
        <v>2339512.8000000007</v>
      </c>
      <c r="P323" s="14"/>
      <c r="Q323" s="55"/>
      <c r="R323" s="14" t="s">
        <v>62</v>
      </c>
      <c r="S323" s="14"/>
    </row>
    <row r="324" spans="1:19" ht="89.25">
      <c r="A324" s="14" t="s">
        <v>1086</v>
      </c>
      <c r="B324" s="14" t="s">
        <v>1649</v>
      </c>
      <c r="C324" s="14" t="s">
        <v>416</v>
      </c>
      <c r="D324" s="17" t="s">
        <v>1087</v>
      </c>
      <c r="E324" s="14" t="s">
        <v>1089</v>
      </c>
      <c r="F324" s="14" t="s">
        <v>43</v>
      </c>
      <c r="G324" s="14" t="s">
        <v>48</v>
      </c>
      <c r="H324" s="14"/>
      <c r="I324" s="22">
        <v>0</v>
      </c>
      <c r="J324" s="22">
        <v>0</v>
      </c>
      <c r="K324" s="14" t="s">
        <v>51</v>
      </c>
      <c r="L324" s="14">
        <v>3</v>
      </c>
      <c r="M324" s="14">
        <v>34</v>
      </c>
      <c r="N324" s="14">
        <v>90</v>
      </c>
      <c r="O324" s="22">
        <v>339840</v>
      </c>
      <c r="P324" s="14"/>
      <c r="Q324" s="55"/>
      <c r="R324" s="14" t="s">
        <v>1094</v>
      </c>
      <c r="S324" s="14"/>
    </row>
    <row r="325" spans="1:19" ht="76.5">
      <c r="A325" s="14" t="s">
        <v>1096</v>
      </c>
      <c r="B325" s="14" t="s">
        <v>1650</v>
      </c>
      <c r="C325" s="14" t="s">
        <v>416</v>
      </c>
      <c r="D325" s="17" t="s">
        <v>1099</v>
      </c>
      <c r="E325" s="14" t="s">
        <v>1089</v>
      </c>
      <c r="F325" s="14" t="s">
        <v>43</v>
      </c>
      <c r="G325" s="14" t="s">
        <v>48</v>
      </c>
      <c r="H325" s="14"/>
      <c r="I325" s="22">
        <v>0</v>
      </c>
      <c r="J325" s="22">
        <v>0</v>
      </c>
      <c r="K325" s="14" t="s">
        <v>51</v>
      </c>
      <c r="L325" s="14">
        <v>3</v>
      </c>
      <c r="M325" s="14">
        <v>34</v>
      </c>
      <c r="N325" s="14">
        <v>90</v>
      </c>
      <c r="O325" s="22">
        <v>849600</v>
      </c>
      <c r="P325" s="14"/>
      <c r="Q325" s="55"/>
      <c r="R325" s="14" t="s">
        <v>1094</v>
      </c>
      <c r="S325" s="14"/>
    </row>
    <row r="326" spans="1:19" ht="89.25">
      <c r="A326" s="14" t="s">
        <v>1103</v>
      </c>
      <c r="B326" s="14" t="s">
        <v>1651</v>
      </c>
      <c r="C326" s="14" t="s">
        <v>416</v>
      </c>
      <c r="D326" s="17" t="s">
        <v>1087</v>
      </c>
      <c r="E326" s="14" t="s">
        <v>1089</v>
      </c>
      <c r="F326" s="14" t="s">
        <v>43</v>
      </c>
      <c r="G326" s="14" t="s">
        <v>48</v>
      </c>
      <c r="H326" s="14"/>
      <c r="I326" s="22">
        <v>0</v>
      </c>
      <c r="J326" s="22">
        <v>0</v>
      </c>
      <c r="K326" s="14" t="s">
        <v>51</v>
      </c>
      <c r="L326" s="14">
        <v>3</v>
      </c>
      <c r="M326" s="14">
        <v>34</v>
      </c>
      <c r="N326" s="14">
        <v>90</v>
      </c>
      <c r="O326" s="22">
        <v>455952</v>
      </c>
      <c r="P326" s="14"/>
      <c r="Q326" s="55"/>
      <c r="R326" s="14" t="s">
        <v>1094</v>
      </c>
      <c r="S326" s="14"/>
    </row>
    <row r="327" spans="1:19" ht="89.25">
      <c r="A327" s="14" t="s">
        <v>1107</v>
      </c>
      <c r="B327" s="14" t="s">
        <v>1652</v>
      </c>
      <c r="C327" s="14" t="s">
        <v>416</v>
      </c>
      <c r="D327" s="17" t="s">
        <v>1087</v>
      </c>
      <c r="E327" s="14" t="s">
        <v>1089</v>
      </c>
      <c r="F327" s="14" t="s">
        <v>43</v>
      </c>
      <c r="G327" s="14" t="s">
        <v>48</v>
      </c>
      <c r="H327" s="14"/>
      <c r="I327" s="22">
        <v>0</v>
      </c>
      <c r="J327" s="22">
        <v>0</v>
      </c>
      <c r="K327" s="14" t="s">
        <v>51</v>
      </c>
      <c r="L327" s="14">
        <v>3</v>
      </c>
      <c r="M327" s="14">
        <v>34</v>
      </c>
      <c r="N327" s="14">
        <v>90</v>
      </c>
      <c r="O327" s="22">
        <v>368160</v>
      </c>
      <c r="P327" s="14"/>
      <c r="Q327" s="55"/>
      <c r="R327" s="14" t="s">
        <v>1094</v>
      </c>
      <c r="S327" s="14"/>
    </row>
    <row r="328" spans="1:19" ht="89.25">
      <c r="A328" s="14" t="s">
        <v>1653</v>
      </c>
      <c r="B328" s="14" t="s">
        <v>1654</v>
      </c>
      <c r="C328" s="14" t="s">
        <v>416</v>
      </c>
      <c r="D328" s="17" t="s">
        <v>1087</v>
      </c>
      <c r="E328" s="14" t="s">
        <v>1089</v>
      </c>
      <c r="F328" s="14" t="s">
        <v>43</v>
      </c>
      <c r="G328" s="14" t="s">
        <v>48</v>
      </c>
      <c r="H328" s="14"/>
      <c r="I328" s="22">
        <v>0</v>
      </c>
      <c r="J328" s="22">
        <v>0</v>
      </c>
      <c r="K328" s="14" t="s">
        <v>51</v>
      </c>
      <c r="L328" s="14">
        <v>3</v>
      </c>
      <c r="M328" s="14">
        <v>34</v>
      </c>
      <c r="N328" s="14">
        <v>90</v>
      </c>
      <c r="O328" s="22">
        <v>792960</v>
      </c>
      <c r="P328" s="14"/>
      <c r="Q328" s="55"/>
      <c r="R328" s="14" t="s">
        <v>1094</v>
      </c>
      <c r="S328" s="14"/>
    </row>
    <row r="329" spans="1:19" ht="89.25">
      <c r="A329" s="14" t="s">
        <v>1114</v>
      </c>
      <c r="B329" s="14" t="s">
        <v>1655</v>
      </c>
      <c r="C329" s="14" t="s">
        <v>416</v>
      </c>
      <c r="D329" s="17" t="s">
        <v>1087</v>
      </c>
      <c r="E329" s="14" t="s">
        <v>1089</v>
      </c>
      <c r="F329" s="14" t="s">
        <v>43</v>
      </c>
      <c r="G329" s="14" t="s">
        <v>48</v>
      </c>
      <c r="H329" s="14"/>
      <c r="I329" s="22">
        <v>0</v>
      </c>
      <c r="J329" s="22">
        <v>0</v>
      </c>
      <c r="K329" s="14" t="s">
        <v>51</v>
      </c>
      <c r="L329" s="14">
        <v>3</v>
      </c>
      <c r="M329" s="14">
        <v>34</v>
      </c>
      <c r="N329" s="14">
        <v>90</v>
      </c>
      <c r="O329" s="22">
        <v>212400</v>
      </c>
      <c r="P329" s="14"/>
      <c r="Q329" s="55"/>
      <c r="R329" s="14" t="s">
        <v>1094</v>
      </c>
      <c r="S329" s="14"/>
    </row>
    <row r="330" spans="1:19" ht="89.25">
      <c r="A330" s="14" t="s">
        <v>1119</v>
      </c>
      <c r="B330" s="14" t="s">
        <v>1656</v>
      </c>
      <c r="C330" s="14" t="s">
        <v>416</v>
      </c>
      <c r="D330" s="17" t="s">
        <v>1087</v>
      </c>
      <c r="E330" s="14" t="s">
        <v>1089</v>
      </c>
      <c r="F330" s="14" t="s">
        <v>43</v>
      </c>
      <c r="G330" s="14" t="s">
        <v>48</v>
      </c>
      <c r="H330" s="14"/>
      <c r="I330" s="22">
        <v>0</v>
      </c>
      <c r="J330" s="22">
        <v>0</v>
      </c>
      <c r="K330" s="14" t="s">
        <v>51</v>
      </c>
      <c r="L330" s="14">
        <v>3</v>
      </c>
      <c r="M330" s="14">
        <v>34</v>
      </c>
      <c r="N330" s="14">
        <v>90</v>
      </c>
      <c r="O330" s="22">
        <v>84960</v>
      </c>
      <c r="P330" s="14"/>
      <c r="Q330" s="55"/>
      <c r="R330" s="14" t="s">
        <v>1094</v>
      </c>
      <c r="S330" s="14"/>
    </row>
    <row r="331" spans="1:19" ht="89.25">
      <c r="A331" s="14" t="s">
        <v>1124</v>
      </c>
      <c r="B331" s="14" t="s">
        <v>1657</v>
      </c>
      <c r="C331" s="14" t="s">
        <v>416</v>
      </c>
      <c r="D331" s="17" t="s">
        <v>1125</v>
      </c>
      <c r="E331" s="14" t="s">
        <v>1089</v>
      </c>
      <c r="F331" s="14" t="s">
        <v>43</v>
      </c>
      <c r="G331" s="14" t="s">
        <v>48</v>
      </c>
      <c r="H331" s="14"/>
      <c r="I331" s="22">
        <v>0</v>
      </c>
      <c r="J331" s="22">
        <v>0</v>
      </c>
      <c r="K331" s="14" t="s">
        <v>51</v>
      </c>
      <c r="L331" s="14">
        <v>3</v>
      </c>
      <c r="M331" s="14">
        <v>34</v>
      </c>
      <c r="N331" s="14">
        <v>90</v>
      </c>
      <c r="O331" s="22">
        <v>1132800</v>
      </c>
      <c r="P331" s="14"/>
      <c r="Q331" s="55"/>
      <c r="R331" s="14" t="s">
        <v>1094</v>
      </c>
      <c r="S331" s="14"/>
    </row>
    <row r="332" spans="1:19" ht="76.5">
      <c r="A332" s="14" t="s">
        <v>1129</v>
      </c>
      <c r="B332" s="14" t="s">
        <v>1658</v>
      </c>
      <c r="C332" s="14" t="s">
        <v>416</v>
      </c>
      <c r="D332" s="17" t="s">
        <v>1099</v>
      </c>
      <c r="E332" s="14" t="s">
        <v>1089</v>
      </c>
      <c r="F332" s="14" t="s">
        <v>43</v>
      </c>
      <c r="G332" s="14" t="s">
        <v>48</v>
      </c>
      <c r="H332" s="14"/>
      <c r="I332" s="22">
        <v>0</v>
      </c>
      <c r="J332" s="22">
        <v>0</v>
      </c>
      <c r="K332" s="14" t="s">
        <v>51</v>
      </c>
      <c r="L332" s="14">
        <v>3</v>
      </c>
      <c r="M332" s="14">
        <v>34</v>
      </c>
      <c r="N332" s="14">
        <v>90</v>
      </c>
      <c r="O332" s="22">
        <v>226560</v>
      </c>
      <c r="P332" s="14"/>
      <c r="Q332" s="55"/>
      <c r="R332" s="14" t="s">
        <v>1094</v>
      </c>
      <c r="S332" s="14"/>
    </row>
    <row r="333" spans="1:19" ht="76.5">
      <c r="A333" s="14" t="s">
        <v>1134</v>
      </c>
      <c r="B333" s="14" t="s">
        <v>1659</v>
      </c>
      <c r="C333" s="14" t="s">
        <v>416</v>
      </c>
      <c r="D333" s="17" t="s">
        <v>1099</v>
      </c>
      <c r="E333" s="14" t="s">
        <v>1089</v>
      </c>
      <c r="F333" s="14" t="s">
        <v>43</v>
      </c>
      <c r="G333" s="14" t="s">
        <v>48</v>
      </c>
      <c r="H333" s="14"/>
      <c r="I333" s="22">
        <v>0</v>
      </c>
      <c r="J333" s="22">
        <v>0</v>
      </c>
      <c r="K333" s="14" t="s">
        <v>51</v>
      </c>
      <c r="L333" s="14">
        <v>3</v>
      </c>
      <c r="M333" s="14">
        <v>34</v>
      </c>
      <c r="N333" s="14">
        <v>90</v>
      </c>
      <c r="O333" s="22">
        <v>141600</v>
      </c>
      <c r="P333" s="14"/>
      <c r="Q333" s="55"/>
      <c r="R333" s="14" t="s">
        <v>1094</v>
      </c>
      <c r="S333" s="14"/>
    </row>
    <row r="334" spans="1:19" ht="76.5">
      <c r="A334" s="14" t="s">
        <v>1143</v>
      </c>
      <c r="B334" s="14" t="s">
        <v>1660</v>
      </c>
      <c r="C334" s="14" t="s">
        <v>416</v>
      </c>
      <c r="D334" s="17" t="s">
        <v>1099</v>
      </c>
      <c r="E334" s="14" t="s">
        <v>1089</v>
      </c>
      <c r="F334" s="14" t="s">
        <v>43</v>
      </c>
      <c r="G334" s="14" t="s">
        <v>48</v>
      </c>
      <c r="H334" s="14"/>
      <c r="I334" s="22">
        <v>0</v>
      </c>
      <c r="J334" s="22">
        <v>0</v>
      </c>
      <c r="K334" s="14" t="s">
        <v>51</v>
      </c>
      <c r="L334" s="14">
        <v>3</v>
      </c>
      <c r="M334" s="14">
        <v>34</v>
      </c>
      <c r="N334" s="14">
        <v>90</v>
      </c>
      <c r="O334" s="22">
        <v>113280</v>
      </c>
      <c r="P334" s="14"/>
      <c r="Q334" s="55"/>
      <c r="R334" s="14" t="s">
        <v>1094</v>
      </c>
      <c r="S334" s="14"/>
    </row>
    <row r="335" spans="1:19" ht="76.5">
      <c r="A335" s="14" t="s">
        <v>1149</v>
      </c>
      <c r="B335" s="14" t="s">
        <v>1661</v>
      </c>
      <c r="C335" s="14" t="s">
        <v>416</v>
      </c>
      <c r="D335" s="17" t="s">
        <v>1099</v>
      </c>
      <c r="E335" s="14" t="s">
        <v>1089</v>
      </c>
      <c r="F335" s="14" t="s">
        <v>43</v>
      </c>
      <c r="G335" s="14" t="s">
        <v>48</v>
      </c>
      <c r="H335" s="14"/>
      <c r="I335" s="22">
        <v>0</v>
      </c>
      <c r="J335" s="22">
        <v>0</v>
      </c>
      <c r="K335" s="14" t="s">
        <v>51</v>
      </c>
      <c r="L335" s="14">
        <v>3</v>
      </c>
      <c r="M335" s="14">
        <v>34</v>
      </c>
      <c r="N335" s="14">
        <v>90</v>
      </c>
      <c r="O335" s="22">
        <v>339840</v>
      </c>
      <c r="P335" s="14"/>
      <c r="Q335" s="55"/>
      <c r="R335" s="14" t="s">
        <v>1094</v>
      </c>
      <c r="S335" s="14"/>
    </row>
    <row r="336" spans="1:19" ht="89.25">
      <c r="A336" s="14" t="s">
        <v>1154</v>
      </c>
      <c r="B336" s="14" t="s">
        <v>1662</v>
      </c>
      <c r="C336" s="14" t="s">
        <v>416</v>
      </c>
      <c r="D336" s="17" t="s">
        <v>1087</v>
      </c>
      <c r="E336" s="14" t="s">
        <v>1089</v>
      </c>
      <c r="F336" s="14" t="s">
        <v>43</v>
      </c>
      <c r="G336" s="14" t="s">
        <v>48</v>
      </c>
      <c r="H336" s="14"/>
      <c r="I336" s="22">
        <v>0</v>
      </c>
      <c r="J336" s="22">
        <v>0</v>
      </c>
      <c r="K336" s="14" t="s">
        <v>51</v>
      </c>
      <c r="L336" s="14">
        <v>3</v>
      </c>
      <c r="M336" s="14">
        <v>34</v>
      </c>
      <c r="N336" s="14">
        <v>90</v>
      </c>
      <c r="O336" s="22">
        <v>424800</v>
      </c>
      <c r="P336" s="14"/>
      <c r="Q336" s="55"/>
      <c r="R336" s="14" t="s">
        <v>1094</v>
      </c>
      <c r="S336" s="14"/>
    </row>
    <row r="337" spans="1:19" ht="89.25">
      <c r="A337" s="14" t="s">
        <v>1158</v>
      </c>
      <c r="B337" s="14" t="s">
        <v>1663</v>
      </c>
      <c r="C337" s="14" t="s">
        <v>416</v>
      </c>
      <c r="D337" s="17" t="s">
        <v>1087</v>
      </c>
      <c r="E337" s="14" t="s">
        <v>1089</v>
      </c>
      <c r="F337" s="14" t="s">
        <v>43</v>
      </c>
      <c r="G337" s="14" t="s">
        <v>48</v>
      </c>
      <c r="H337" s="14"/>
      <c r="I337" s="22">
        <v>0</v>
      </c>
      <c r="J337" s="22">
        <v>0</v>
      </c>
      <c r="K337" s="14" t="s">
        <v>51</v>
      </c>
      <c r="L337" s="14">
        <v>3</v>
      </c>
      <c r="M337" s="14">
        <v>34</v>
      </c>
      <c r="N337" s="14">
        <v>90</v>
      </c>
      <c r="O337" s="22">
        <v>113280</v>
      </c>
      <c r="P337" s="14"/>
      <c r="Q337" s="55"/>
      <c r="R337" s="14" t="s">
        <v>1094</v>
      </c>
      <c r="S337" s="14"/>
    </row>
    <row r="338" spans="1:19" ht="76.5">
      <c r="A338" s="14" t="s">
        <v>1161</v>
      </c>
      <c r="B338" s="14" t="s">
        <v>1664</v>
      </c>
      <c r="C338" s="14" t="s">
        <v>416</v>
      </c>
      <c r="D338" s="17" t="s">
        <v>1099</v>
      </c>
      <c r="E338" s="14" t="s">
        <v>1089</v>
      </c>
      <c r="F338" s="14" t="s">
        <v>43</v>
      </c>
      <c r="G338" s="14" t="s">
        <v>48</v>
      </c>
      <c r="H338" s="14"/>
      <c r="I338" s="22">
        <v>0</v>
      </c>
      <c r="J338" s="22">
        <v>0</v>
      </c>
      <c r="K338" s="14" t="s">
        <v>51</v>
      </c>
      <c r="L338" s="14">
        <v>3</v>
      </c>
      <c r="M338" s="14">
        <v>34</v>
      </c>
      <c r="N338" s="14">
        <v>90</v>
      </c>
      <c r="O338" s="22">
        <v>147264</v>
      </c>
      <c r="P338" s="14"/>
      <c r="Q338" s="55"/>
      <c r="R338" s="14" t="s">
        <v>1094</v>
      </c>
      <c r="S338" s="14"/>
    </row>
    <row r="339" spans="1:19" ht="89.25">
      <c r="A339" s="14" t="s">
        <v>1163</v>
      </c>
      <c r="B339" s="14" t="s">
        <v>1665</v>
      </c>
      <c r="C339" s="14" t="s">
        <v>416</v>
      </c>
      <c r="D339" s="17" t="s">
        <v>1087</v>
      </c>
      <c r="E339" s="14" t="s">
        <v>1089</v>
      </c>
      <c r="F339" s="14" t="s">
        <v>43</v>
      </c>
      <c r="G339" s="14" t="s">
        <v>48</v>
      </c>
      <c r="H339" s="14"/>
      <c r="I339" s="22">
        <v>0</v>
      </c>
      <c r="J339" s="22">
        <v>0</v>
      </c>
      <c r="K339" s="14" t="s">
        <v>51</v>
      </c>
      <c r="L339" s="14">
        <v>3</v>
      </c>
      <c r="M339" s="14">
        <v>34</v>
      </c>
      <c r="N339" s="14">
        <v>90</v>
      </c>
      <c r="O339" s="22">
        <v>226560</v>
      </c>
      <c r="P339" s="14"/>
      <c r="Q339" s="55"/>
      <c r="R339" s="14" t="s">
        <v>1094</v>
      </c>
      <c r="S339" s="14"/>
    </row>
    <row r="340" spans="1:19" ht="76.5">
      <c r="A340" s="14" t="s">
        <v>1165</v>
      </c>
      <c r="B340" s="14" t="s">
        <v>1666</v>
      </c>
      <c r="C340" s="14" t="s">
        <v>416</v>
      </c>
      <c r="D340" s="17" t="s">
        <v>1099</v>
      </c>
      <c r="E340" s="14" t="s">
        <v>1089</v>
      </c>
      <c r="F340" s="14" t="s">
        <v>43</v>
      </c>
      <c r="G340" s="14" t="s">
        <v>48</v>
      </c>
      <c r="H340" s="14"/>
      <c r="I340" s="22">
        <v>0</v>
      </c>
      <c r="J340" s="22">
        <v>0</v>
      </c>
      <c r="K340" s="14" t="s">
        <v>51</v>
      </c>
      <c r="L340" s="14">
        <v>3</v>
      </c>
      <c r="M340" s="14">
        <v>34</v>
      </c>
      <c r="N340" s="14">
        <v>90</v>
      </c>
      <c r="O340" s="22">
        <v>113280</v>
      </c>
      <c r="P340" s="14"/>
      <c r="Q340" s="55"/>
      <c r="R340" s="14" t="s">
        <v>1094</v>
      </c>
      <c r="S340" s="14"/>
    </row>
    <row r="341" spans="1:19" ht="89.25">
      <c r="A341" s="14" t="s">
        <v>1168</v>
      </c>
      <c r="B341" s="14" t="s">
        <v>1667</v>
      </c>
      <c r="C341" s="14" t="s">
        <v>416</v>
      </c>
      <c r="D341" s="17" t="s">
        <v>1087</v>
      </c>
      <c r="E341" s="14" t="s">
        <v>1089</v>
      </c>
      <c r="F341" s="14" t="s">
        <v>43</v>
      </c>
      <c r="G341" s="14" t="s">
        <v>48</v>
      </c>
      <c r="H341" s="14"/>
      <c r="I341" s="22">
        <v>0</v>
      </c>
      <c r="J341" s="22">
        <v>0</v>
      </c>
      <c r="K341" s="14" t="s">
        <v>51</v>
      </c>
      <c r="L341" s="14">
        <v>3</v>
      </c>
      <c r="M341" s="14">
        <v>34</v>
      </c>
      <c r="N341" s="14">
        <v>90</v>
      </c>
      <c r="O341" s="22">
        <v>93456</v>
      </c>
      <c r="P341" s="14"/>
      <c r="Q341" s="55"/>
      <c r="R341" s="14" t="s">
        <v>1094</v>
      </c>
      <c r="S341" s="14"/>
    </row>
    <row r="342" spans="1:19" ht="76.5">
      <c r="A342" s="14" t="s">
        <v>1170</v>
      </c>
      <c r="B342" s="14" t="s">
        <v>1668</v>
      </c>
      <c r="C342" s="14" t="s">
        <v>416</v>
      </c>
      <c r="D342" s="17" t="s">
        <v>1099</v>
      </c>
      <c r="E342" s="14" t="s">
        <v>1089</v>
      </c>
      <c r="F342" s="14" t="s">
        <v>43</v>
      </c>
      <c r="G342" s="14" t="s">
        <v>48</v>
      </c>
      <c r="H342" s="14"/>
      <c r="I342" s="22">
        <v>0</v>
      </c>
      <c r="J342" s="22">
        <v>0</v>
      </c>
      <c r="K342" s="14" t="s">
        <v>51</v>
      </c>
      <c r="L342" s="14">
        <v>3</v>
      </c>
      <c r="M342" s="14">
        <v>34</v>
      </c>
      <c r="N342" s="14">
        <v>90</v>
      </c>
      <c r="O342" s="22">
        <v>212400</v>
      </c>
      <c r="P342" s="14"/>
      <c r="Q342" s="55"/>
      <c r="R342" s="14" t="s">
        <v>1094</v>
      </c>
      <c r="S342" s="14"/>
    </row>
    <row r="343" spans="1:19" ht="89.25">
      <c r="A343" s="14" t="s">
        <v>1171</v>
      </c>
      <c r="B343" s="14" t="s">
        <v>1669</v>
      </c>
      <c r="C343" s="14" t="s">
        <v>416</v>
      </c>
      <c r="D343" s="17" t="s">
        <v>1125</v>
      </c>
      <c r="E343" s="14" t="s">
        <v>1089</v>
      </c>
      <c r="F343" s="14" t="s">
        <v>43</v>
      </c>
      <c r="G343" s="14" t="s">
        <v>48</v>
      </c>
      <c r="H343" s="14"/>
      <c r="I343" s="22">
        <v>0</v>
      </c>
      <c r="J343" s="22">
        <v>0</v>
      </c>
      <c r="K343" s="14" t="s">
        <v>51</v>
      </c>
      <c r="L343" s="14">
        <v>3</v>
      </c>
      <c r="M343" s="14">
        <v>34</v>
      </c>
      <c r="N343" s="14">
        <v>90</v>
      </c>
      <c r="O343" s="22">
        <v>141600</v>
      </c>
      <c r="P343" s="14"/>
      <c r="Q343" s="55"/>
      <c r="R343" s="14" t="s">
        <v>1094</v>
      </c>
      <c r="S343" s="14"/>
    </row>
    <row r="344" spans="1:19" ht="89.25">
      <c r="A344" s="14" t="s">
        <v>1173</v>
      </c>
      <c r="B344" s="14" t="s">
        <v>1670</v>
      </c>
      <c r="C344" s="14" t="s">
        <v>416</v>
      </c>
      <c r="D344" s="17" t="s">
        <v>1087</v>
      </c>
      <c r="E344" s="14" t="s">
        <v>1089</v>
      </c>
      <c r="F344" s="14" t="s">
        <v>43</v>
      </c>
      <c r="G344" s="14" t="s">
        <v>48</v>
      </c>
      <c r="H344" s="14"/>
      <c r="I344" s="22">
        <v>0</v>
      </c>
      <c r="J344" s="22">
        <v>0</v>
      </c>
      <c r="K344" s="14" t="s">
        <v>51</v>
      </c>
      <c r="L344" s="14">
        <v>3</v>
      </c>
      <c r="M344" s="14">
        <v>34</v>
      </c>
      <c r="N344" s="14">
        <v>90</v>
      </c>
      <c r="O344" s="22">
        <v>509760</v>
      </c>
      <c r="P344" s="14"/>
      <c r="Q344" s="55"/>
      <c r="R344" s="14" t="s">
        <v>1094</v>
      </c>
      <c r="S344" s="14"/>
    </row>
    <row r="345" spans="1:19" ht="76.5">
      <c r="A345" s="14" t="s">
        <v>1175</v>
      </c>
      <c r="B345" s="14" t="s">
        <v>1671</v>
      </c>
      <c r="C345" s="14" t="s">
        <v>416</v>
      </c>
      <c r="D345" s="17" t="s">
        <v>1099</v>
      </c>
      <c r="E345" s="14" t="s">
        <v>1089</v>
      </c>
      <c r="F345" s="14" t="s">
        <v>43</v>
      </c>
      <c r="G345" s="14" t="s">
        <v>48</v>
      </c>
      <c r="H345" s="14"/>
      <c r="I345" s="22">
        <v>0</v>
      </c>
      <c r="J345" s="22">
        <v>0</v>
      </c>
      <c r="K345" s="14" t="s">
        <v>51</v>
      </c>
      <c r="L345" s="14">
        <v>3</v>
      </c>
      <c r="M345" s="14">
        <v>34</v>
      </c>
      <c r="N345" s="14">
        <v>90</v>
      </c>
      <c r="O345" s="22">
        <v>311520</v>
      </c>
      <c r="P345" s="14"/>
      <c r="Q345" s="55"/>
      <c r="R345" s="14" t="s">
        <v>1094</v>
      </c>
      <c r="S345" s="14"/>
    </row>
    <row r="346" spans="1:19" ht="89.25">
      <c r="A346" s="14" t="s">
        <v>1178</v>
      </c>
      <c r="B346" s="14" t="s">
        <v>1672</v>
      </c>
      <c r="C346" s="14" t="s">
        <v>416</v>
      </c>
      <c r="D346" s="17" t="s">
        <v>1087</v>
      </c>
      <c r="E346" s="14" t="s">
        <v>1089</v>
      </c>
      <c r="F346" s="14" t="s">
        <v>43</v>
      </c>
      <c r="G346" s="14" t="s">
        <v>48</v>
      </c>
      <c r="H346" s="14"/>
      <c r="I346" s="22">
        <v>0</v>
      </c>
      <c r="J346" s="22">
        <v>0</v>
      </c>
      <c r="K346" s="14" t="s">
        <v>51</v>
      </c>
      <c r="L346" s="14">
        <v>3</v>
      </c>
      <c r="M346" s="14">
        <v>34</v>
      </c>
      <c r="N346" s="14">
        <v>90</v>
      </c>
      <c r="O346" s="22">
        <v>56640</v>
      </c>
      <c r="P346" s="14"/>
      <c r="Q346" s="55"/>
      <c r="R346" s="14" t="s">
        <v>1094</v>
      </c>
      <c r="S346" s="14"/>
    </row>
    <row r="347" spans="1:19" ht="89.25">
      <c r="A347" s="14" t="s">
        <v>1182</v>
      </c>
      <c r="B347" s="14" t="s">
        <v>1673</v>
      </c>
      <c r="C347" s="14" t="s">
        <v>416</v>
      </c>
      <c r="D347" s="17" t="s">
        <v>1087</v>
      </c>
      <c r="E347" s="14" t="s">
        <v>1089</v>
      </c>
      <c r="F347" s="14" t="s">
        <v>43</v>
      </c>
      <c r="G347" s="14" t="s">
        <v>48</v>
      </c>
      <c r="H347" s="14"/>
      <c r="I347" s="22">
        <v>0</v>
      </c>
      <c r="J347" s="22">
        <v>0</v>
      </c>
      <c r="K347" s="14" t="s">
        <v>51</v>
      </c>
      <c r="L347" s="14">
        <v>3</v>
      </c>
      <c r="M347" s="14">
        <v>34</v>
      </c>
      <c r="N347" s="14">
        <v>90</v>
      </c>
      <c r="O347" s="22">
        <v>339840</v>
      </c>
      <c r="P347" s="14"/>
      <c r="Q347" s="55"/>
      <c r="R347" s="14" t="s">
        <v>1094</v>
      </c>
      <c r="S347" s="14"/>
    </row>
    <row r="348" spans="1:19" ht="76.5">
      <c r="A348" s="14" t="s">
        <v>1186</v>
      </c>
      <c r="B348" s="14" t="s">
        <v>1674</v>
      </c>
      <c r="C348" s="14" t="s">
        <v>416</v>
      </c>
      <c r="D348" s="17" t="s">
        <v>1099</v>
      </c>
      <c r="E348" s="14" t="s">
        <v>1089</v>
      </c>
      <c r="F348" s="14" t="s">
        <v>43</v>
      </c>
      <c r="G348" s="14" t="s">
        <v>48</v>
      </c>
      <c r="H348" s="14"/>
      <c r="I348" s="22">
        <v>0</v>
      </c>
      <c r="J348" s="22">
        <v>0</v>
      </c>
      <c r="K348" s="14" t="s">
        <v>51</v>
      </c>
      <c r="L348" s="14">
        <v>3</v>
      </c>
      <c r="M348" s="14">
        <v>34</v>
      </c>
      <c r="N348" s="14">
        <v>90</v>
      </c>
      <c r="O348" s="22">
        <v>113280</v>
      </c>
      <c r="P348" s="14"/>
      <c r="Q348" s="55"/>
      <c r="R348" s="14" t="s">
        <v>1094</v>
      </c>
      <c r="S348" s="14"/>
    </row>
    <row r="349" spans="1:19" ht="89.25">
      <c r="A349" s="14" t="s">
        <v>1190</v>
      </c>
      <c r="B349" s="14" t="s">
        <v>1675</v>
      </c>
      <c r="C349" s="14" t="s">
        <v>416</v>
      </c>
      <c r="D349" s="17" t="s">
        <v>1087</v>
      </c>
      <c r="E349" s="14" t="s">
        <v>1089</v>
      </c>
      <c r="F349" s="14" t="s">
        <v>43</v>
      </c>
      <c r="G349" s="14" t="s">
        <v>48</v>
      </c>
      <c r="H349" s="14"/>
      <c r="I349" s="22">
        <v>0</v>
      </c>
      <c r="J349" s="22">
        <v>0</v>
      </c>
      <c r="K349" s="14" t="s">
        <v>51</v>
      </c>
      <c r="L349" s="14">
        <v>3</v>
      </c>
      <c r="M349" s="14">
        <v>34</v>
      </c>
      <c r="N349" s="14">
        <v>90</v>
      </c>
      <c r="O349" s="22">
        <v>339840</v>
      </c>
      <c r="P349" s="14"/>
      <c r="Q349" s="55"/>
      <c r="R349" s="14" t="s">
        <v>1094</v>
      </c>
      <c r="S349" s="14"/>
    </row>
    <row r="350" spans="1:19" ht="76.5">
      <c r="A350" s="14" t="s">
        <v>1195</v>
      </c>
      <c r="B350" s="14" t="s">
        <v>1676</v>
      </c>
      <c r="C350" s="14" t="s">
        <v>416</v>
      </c>
      <c r="D350" s="17" t="s">
        <v>1099</v>
      </c>
      <c r="E350" s="14" t="s">
        <v>1089</v>
      </c>
      <c r="F350" s="14" t="s">
        <v>43</v>
      </c>
      <c r="G350" s="14" t="s">
        <v>48</v>
      </c>
      <c r="H350" s="14"/>
      <c r="I350" s="22">
        <v>0</v>
      </c>
      <c r="J350" s="22">
        <v>0</v>
      </c>
      <c r="K350" s="14" t="s">
        <v>51</v>
      </c>
      <c r="L350" s="14">
        <v>3</v>
      </c>
      <c r="M350" s="14">
        <v>34</v>
      </c>
      <c r="N350" s="14">
        <v>90</v>
      </c>
      <c r="O350" s="22">
        <v>226560</v>
      </c>
      <c r="P350" s="14"/>
      <c r="Q350" s="55"/>
      <c r="R350" s="14" t="s">
        <v>1094</v>
      </c>
      <c r="S350" s="14"/>
    </row>
    <row r="351" spans="1:19" ht="89.25">
      <c r="A351" s="14" t="s">
        <v>1198</v>
      </c>
      <c r="B351" s="14" t="s">
        <v>1677</v>
      </c>
      <c r="C351" s="14" t="s">
        <v>416</v>
      </c>
      <c r="D351" s="17" t="s">
        <v>1087</v>
      </c>
      <c r="E351" s="14" t="s">
        <v>1089</v>
      </c>
      <c r="F351" s="14" t="s">
        <v>43</v>
      </c>
      <c r="G351" s="14" t="s">
        <v>48</v>
      </c>
      <c r="H351" s="14"/>
      <c r="I351" s="22">
        <v>0</v>
      </c>
      <c r="J351" s="22">
        <v>0</v>
      </c>
      <c r="K351" s="14" t="s">
        <v>51</v>
      </c>
      <c r="L351" s="14">
        <v>3</v>
      </c>
      <c r="M351" s="14">
        <v>34</v>
      </c>
      <c r="N351" s="14">
        <v>90</v>
      </c>
      <c r="O351" s="22">
        <v>339840</v>
      </c>
      <c r="P351" s="14"/>
      <c r="Q351" s="55"/>
      <c r="R351" s="14" t="s">
        <v>1094</v>
      </c>
      <c r="S351" s="14"/>
    </row>
    <row r="352" spans="1:19" ht="89.25">
      <c r="A352" s="14" t="s">
        <v>1201</v>
      </c>
      <c r="B352" s="14" t="s">
        <v>1678</v>
      </c>
      <c r="C352" s="14" t="s">
        <v>416</v>
      </c>
      <c r="D352" s="17" t="s">
        <v>1087</v>
      </c>
      <c r="E352" s="14" t="s">
        <v>1089</v>
      </c>
      <c r="F352" s="14" t="s">
        <v>43</v>
      </c>
      <c r="G352" s="14" t="s">
        <v>48</v>
      </c>
      <c r="H352" s="14"/>
      <c r="I352" s="22">
        <v>0</v>
      </c>
      <c r="J352" s="22">
        <v>0</v>
      </c>
      <c r="K352" s="14" t="s">
        <v>51</v>
      </c>
      <c r="L352" s="14">
        <v>3</v>
      </c>
      <c r="M352" s="14">
        <v>34</v>
      </c>
      <c r="N352" s="14">
        <v>90</v>
      </c>
      <c r="O352" s="22">
        <v>198240</v>
      </c>
      <c r="P352" s="14"/>
      <c r="Q352" s="55"/>
      <c r="R352" s="14" t="s">
        <v>1094</v>
      </c>
      <c r="S352" s="14"/>
    </row>
    <row r="353" spans="1:19" ht="89.25">
      <c r="A353" s="14" t="s">
        <v>1204</v>
      </c>
      <c r="B353" s="14" t="s">
        <v>1679</v>
      </c>
      <c r="C353" s="14" t="s">
        <v>416</v>
      </c>
      <c r="D353" s="17" t="s">
        <v>1087</v>
      </c>
      <c r="E353" s="14" t="s">
        <v>1089</v>
      </c>
      <c r="F353" s="14" t="s">
        <v>43</v>
      </c>
      <c r="G353" s="14" t="s">
        <v>48</v>
      </c>
      <c r="H353" s="14"/>
      <c r="I353" s="22" t="s">
        <v>1680</v>
      </c>
      <c r="J353" s="22" t="s">
        <v>1680</v>
      </c>
      <c r="K353" s="14" t="s">
        <v>51</v>
      </c>
      <c r="L353" s="14">
        <v>3</v>
      </c>
      <c r="M353" s="14">
        <v>34</v>
      </c>
      <c r="N353" s="14">
        <v>90</v>
      </c>
      <c r="O353" s="22">
        <v>339840</v>
      </c>
      <c r="P353" s="14"/>
      <c r="Q353" s="55"/>
      <c r="R353" s="14" t="s">
        <v>1094</v>
      </c>
      <c r="S353" s="14"/>
    </row>
    <row r="354" spans="1:19" ht="89.25">
      <c r="A354" s="14" t="s">
        <v>1206</v>
      </c>
      <c r="B354" s="14" t="s">
        <v>1681</v>
      </c>
      <c r="C354" s="14" t="s">
        <v>416</v>
      </c>
      <c r="D354" s="17" t="s">
        <v>1208</v>
      </c>
      <c r="E354" s="14" t="s">
        <v>1089</v>
      </c>
      <c r="F354" s="14" t="s">
        <v>43</v>
      </c>
      <c r="G354" s="14" t="s">
        <v>48</v>
      </c>
      <c r="H354" s="14"/>
      <c r="I354" s="22">
        <v>0</v>
      </c>
      <c r="J354" s="22">
        <v>0</v>
      </c>
      <c r="K354" s="14" t="s">
        <v>51</v>
      </c>
      <c r="L354" s="14">
        <v>3</v>
      </c>
      <c r="M354" s="14">
        <v>34</v>
      </c>
      <c r="N354" s="14">
        <v>90</v>
      </c>
      <c r="O354" s="22">
        <v>113280</v>
      </c>
      <c r="P354" s="14"/>
      <c r="Q354" s="55"/>
      <c r="R354" s="14" t="s">
        <v>1094</v>
      </c>
      <c r="S354" s="14"/>
    </row>
    <row r="355" spans="1:19" ht="89.25">
      <c r="A355" s="14" t="s">
        <v>1211</v>
      </c>
      <c r="B355" s="14" t="s">
        <v>1682</v>
      </c>
      <c r="C355" s="14" t="s">
        <v>416</v>
      </c>
      <c r="D355" s="17" t="s">
        <v>1087</v>
      </c>
      <c r="E355" s="14" t="s">
        <v>1089</v>
      </c>
      <c r="F355" s="14" t="s">
        <v>43</v>
      </c>
      <c r="G355" s="14" t="s">
        <v>48</v>
      </c>
      <c r="H355" s="14"/>
      <c r="I355" s="22">
        <v>0</v>
      </c>
      <c r="J355" s="22">
        <v>0</v>
      </c>
      <c r="K355" s="14" t="s">
        <v>51</v>
      </c>
      <c r="L355" s="14">
        <v>3</v>
      </c>
      <c r="M355" s="14">
        <v>34</v>
      </c>
      <c r="N355" s="14">
        <v>90</v>
      </c>
      <c r="O355" s="22">
        <v>453120</v>
      </c>
      <c r="P355" s="14"/>
      <c r="Q355" s="55"/>
      <c r="R355" s="14" t="s">
        <v>1094</v>
      </c>
      <c r="S355" s="14"/>
    </row>
    <row r="356" spans="1:19" ht="76.5">
      <c r="A356" s="14" t="s">
        <v>1214</v>
      </c>
      <c r="B356" s="14" t="s">
        <v>1683</v>
      </c>
      <c r="C356" s="14" t="s">
        <v>416</v>
      </c>
      <c r="D356" s="17" t="s">
        <v>1215</v>
      </c>
      <c r="E356" s="14" t="s">
        <v>1089</v>
      </c>
      <c r="F356" s="14" t="s">
        <v>43</v>
      </c>
      <c r="G356" s="14" t="s">
        <v>48</v>
      </c>
      <c r="H356" s="14"/>
      <c r="I356" s="22">
        <v>0</v>
      </c>
      <c r="J356" s="22">
        <v>0</v>
      </c>
      <c r="K356" s="14" t="s">
        <v>51</v>
      </c>
      <c r="L356" s="14">
        <v>3</v>
      </c>
      <c r="M356" s="14">
        <v>34</v>
      </c>
      <c r="N356" s="14">
        <v>90</v>
      </c>
      <c r="O356" s="22">
        <v>555072</v>
      </c>
      <c r="P356" s="14"/>
      <c r="Q356" s="55"/>
      <c r="R356" s="14" t="s">
        <v>1094</v>
      </c>
      <c r="S356" s="14"/>
    </row>
    <row r="357" spans="1:19" ht="89.25">
      <c r="A357" s="14" t="s">
        <v>1218</v>
      </c>
      <c r="B357" s="14" t="s">
        <v>1684</v>
      </c>
      <c r="C357" s="14" t="s">
        <v>416</v>
      </c>
      <c r="D357" s="17" t="s">
        <v>1087</v>
      </c>
      <c r="E357" s="14" t="s">
        <v>1089</v>
      </c>
      <c r="F357" s="14" t="s">
        <v>43</v>
      </c>
      <c r="G357" s="14" t="s">
        <v>48</v>
      </c>
      <c r="H357" s="14"/>
      <c r="I357" s="22">
        <v>0</v>
      </c>
      <c r="J357" s="22">
        <v>0</v>
      </c>
      <c r="K357" s="14" t="s">
        <v>51</v>
      </c>
      <c r="L357" s="14">
        <v>3</v>
      </c>
      <c r="M357" s="14">
        <v>34</v>
      </c>
      <c r="N357" s="14">
        <v>90</v>
      </c>
      <c r="O357" s="22">
        <v>113280</v>
      </c>
      <c r="P357" s="14"/>
      <c r="Q357" s="55"/>
      <c r="R357" s="14" t="s">
        <v>1094</v>
      </c>
      <c r="S357" s="14"/>
    </row>
    <row r="358" spans="1:19" ht="89.25">
      <c r="A358" s="14" t="s">
        <v>1221</v>
      </c>
      <c r="B358" s="14" t="s">
        <v>1685</v>
      </c>
      <c r="C358" s="14" t="s">
        <v>416</v>
      </c>
      <c r="D358" s="17" t="s">
        <v>1087</v>
      </c>
      <c r="E358" s="14" t="s">
        <v>1089</v>
      </c>
      <c r="F358" s="14" t="s">
        <v>43</v>
      </c>
      <c r="G358" s="14" t="s">
        <v>48</v>
      </c>
      <c r="H358" s="14"/>
      <c r="I358" s="22">
        <v>0</v>
      </c>
      <c r="J358" s="22">
        <v>0</v>
      </c>
      <c r="K358" s="14" t="s">
        <v>51</v>
      </c>
      <c r="L358" s="14">
        <v>3</v>
      </c>
      <c r="M358" s="14">
        <v>34</v>
      </c>
      <c r="N358" s="14">
        <v>90</v>
      </c>
      <c r="O358" s="22">
        <v>198240</v>
      </c>
      <c r="P358" s="14"/>
      <c r="Q358" s="55"/>
      <c r="R358" s="14" t="s">
        <v>1094</v>
      </c>
      <c r="S358" s="14"/>
    </row>
    <row r="359" spans="1:19" ht="89.25">
      <c r="A359" s="14" t="s">
        <v>1226</v>
      </c>
      <c r="B359" s="14" t="s">
        <v>1686</v>
      </c>
      <c r="C359" s="14" t="s">
        <v>416</v>
      </c>
      <c r="D359" s="17" t="s">
        <v>1087</v>
      </c>
      <c r="E359" s="14" t="s">
        <v>1089</v>
      </c>
      <c r="F359" s="14" t="s">
        <v>43</v>
      </c>
      <c r="G359" s="14" t="s">
        <v>48</v>
      </c>
      <c r="H359" s="14"/>
      <c r="I359" s="22">
        <v>0</v>
      </c>
      <c r="J359" s="22">
        <v>0</v>
      </c>
      <c r="K359" s="14" t="s">
        <v>51</v>
      </c>
      <c r="L359" s="14">
        <v>3</v>
      </c>
      <c r="M359" s="14">
        <v>34</v>
      </c>
      <c r="N359" s="14">
        <v>90</v>
      </c>
      <c r="O359" s="22">
        <v>339840</v>
      </c>
      <c r="P359" s="14"/>
      <c r="Q359" s="55"/>
      <c r="R359" s="14" t="s">
        <v>1094</v>
      </c>
      <c r="S359" s="14"/>
    </row>
    <row r="360" spans="1:19" ht="89.25">
      <c r="A360" s="14" t="s">
        <v>1230</v>
      </c>
      <c r="B360" s="14" t="s">
        <v>1687</v>
      </c>
      <c r="C360" s="14" t="s">
        <v>416</v>
      </c>
      <c r="D360" s="17" t="s">
        <v>1087</v>
      </c>
      <c r="E360" s="14" t="s">
        <v>1089</v>
      </c>
      <c r="F360" s="14" t="s">
        <v>43</v>
      </c>
      <c r="G360" s="14" t="s">
        <v>48</v>
      </c>
      <c r="H360" s="14"/>
      <c r="I360" s="22">
        <v>0</v>
      </c>
      <c r="J360" s="22">
        <v>0</v>
      </c>
      <c r="K360" s="14" t="s">
        <v>51</v>
      </c>
      <c r="L360" s="14">
        <v>3</v>
      </c>
      <c r="M360" s="14">
        <v>34</v>
      </c>
      <c r="N360" s="14">
        <v>90</v>
      </c>
      <c r="O360" s="22">
        <v>792960</v>
      </c>
      <c r="P360" s="14"/>
      <c r="Q360" s="55"/>
      <c r="R360" s="14" t="s">
        <v>1094</v>
      </c>
      <c r="S360" s="14"/>
    </row>
    <row r="361" spans="1:19" ht="89.25">
      <c r="A361" s="14" t="s">
        <v>1235</v>
      </c>
      <c r="B361" s="14" t="s">
        <v>1688</v>
      </c>
      <c r="C361" s="14" t="s">
        <v>416</v>
      </c>
      <c r="D361" s="17" t="s">
        <v>1087</v>
      </c>
      <c r="E361" s="14" t="s">
        <v>1089</v>
      </c>
      <c r="F361" s="14" t="s">
        <v>43</v>
      </c>
      <c r="G361" s="14" t="s">
        <v>48</v>
      </c>
      <c r="H361" s="14"/>
      <c r="I361" s="22">
        <v>0</v>
      </c>
      <c r="J361" s="22">
        <v>0</v>
      </c>
      <c r="K361" s="14" t="s">
        <v>51</v>
      </c>
      <c r="L361" s="14">
        <v>3</v>
      </c>
      <c r="M361" s="14">
        <v>34</v>
      </c>
      <c r="N361" s="14">
        <v>90</v>
      </c>
      <c r="O361" s="22">
        <v>1472640</v>
      </c>
      <c r="P361" s="14"/>
      <c r="Q361" s="55"/>
      <c r="R361" s="14" t="s">
        <v>1094</v>
      </c>
      <c r="S361" s="14"/>
    </row>
    <row r="362" spans="1:19" ht="89.25">
      <c r="A362" s="14" t="s">
        <v>1236</v>
      </c>
      <c r="B362" s="14" t="s">
        <v>1689</v>
      </c>
      <c r="C362" s="14" t="s">
        <v>416</v>
      </c>
      <c r="D362" s="17" t="s">
        <v>1087</v>
      </c>
      <c r="E362" s="14" t="s">
        <v>1089</v>
      </c>
      <c r="F362" s="14" t="s">
        <v>43</v>
      </c>
      <c r="G362" s="14" t="s">
        <v>48</v>
      </c>
      <c r="H362" s="14"/>
      <c r="I362" s="22">
        <v>0</v>
      </c>
      <c r="J362" s="22">
        <v>0</v>
      </c>
      <c r="K362" s="14" t="s">
        <v>51</v>
      </c>
      <c r="L362" s="14">
        <v>3</v>
      </c>
      <c r="M362" s="14">
        <v>34</v>
      </c>
      <c r="N362" s="14">
        <v>90</v>
      </c>
      <c r="O362" s="22">
        <v>396480</v>
      </c>
      <c r="P362" s="14"/>
      <c r="Q362" s="55"/>
      <c r="R362" s="14" t="s">
        <v>1094</v>
      </c>
      <c r="S362" s="14"/>
    </row>
    <row r="363" spans="1:19" ht="89.25">
      <c r="A363" s="14" t="s">
        <v>1237</v>
      </c>
      <c r="B363" s="14" t="s">
        <v>1690</v>
      </c>
      <c r="C363" s="14" t="s">
        <v>416</v>
      </c>
      <c r="D363" s="17" t="s">
        <v>1087</v>
      </c>
      <c r="E363" s="14" t="s">
        <v>1089</v>
      </c>
      <c r="F363" s="14" t="s">
        <v>43</v>
      </c>
      <c r="G363" s="14" t="s">
        <v>48</v>
      </c>
      <c r="H363" s="14"/>
      <c r="I363" s="22">
        <v>0</v>
      </c>
      <c r="J363" s="22">
        <v>0</v>
      </c>
      <c r="K363" s="14" t="s">
        <v>51</v>
      </c>
      <c r="L363" s="14">
        <v>3</v>
      </c>
      <c r="M363" s="14">
        <v>34</v>
      </c>
      <c r="N363" s="14">
        <v>90</v>
      </c>
      <c r="O363" s="22">
        <v>2548800</v>
      </c>
      <c r="P363" s="14"/>
      <c r="Q363" s="55"/>
      <c r="R363" s="14" t="s">
        <v>1094</v>
      </c>
      <c r="S363" s="14"/>
    </row>
    <row r="364" spans="1:19" ht="89.25">
      <c r="A364" s="14" t="s">
        <v>1240</v>
      </c>
      <c r="B364" s="14" t="s">
        <v>1691</v>
      </c>
      <c r="C364" s="14" t="s">
        <v>416</v>
      </c>
      <c r="D364" s="17" t="s">
        <v>1087</v>
      </c>
      <c r="E364" s="14" t="s">
        <v>1089</v>
      </c>
      <c r="F364" s="14" t="s">
        <v>43</v>
      </c>
      <c r="G364" s="14" t="s">
        <v>48</v>
      </c>
      <c r="H364" s="14"/>
      <c r="I364" s="22">
        <v>0</v>
      </c>
      <c r="J364" s="22">
        <v>0</v>
      </c>
      <c r="K364" s="14" t="s">
        <v>51</v>
      </c>
      <c r="L364" s="14">
        <v>3</v>
      </c>
      <c r="M364" s="14">
        <v>34</v>
      </c>
      <c r="N364" s="14">
        <v>90</v>
      </c>
      <c r="O364" s="22">
        <v>1472640</v>
      </c>
      <c r="P364" s="14"/>
      <c r="Q364" s="55"/>
      <c r="R364" s="14" t="s">
        <v>1094</v>
      </c>
      <c r="S364" s="14"/>
    </row>
    <row r="365" spans="1:19" ht="76.5">
      <c r="A365" s="14" t="s">
        <v>1248</v>
      </c>
      <c r="B365" s="14" t="s">
        <v>1692</v>
      </c>
      <c r="C365" s="14" t="s">
        <v>416</v>
      </c>
      <c r="D365" s="17" t="s">
        <v>1215</v>
      </c>
      <c r="E365" s="14" t="s">
        <v>1089</v>
      </c>
      <c r="F365" s="14" t="s">
        <v>43</v>
      </c>
      <c r="G365" s="14" t="s">
        <v>48</v>
      </c>
      <c r="H365" s="14"/>
      <c r="I365" s="22">
        <v>0</v>
      </c>
      <c r="J365" s="22">
        <v>0</v>
      </c>
      <c r="K365" s="14" t="s">
        <v>51</v>
      </c>
      <c r="L365" s="14">
        <v>3</v>
      </c>
      <c r="M365" s="14">
        <v>34</v>
      </c>
      <c r="N365" s="14">
        <v>90</v>
      </c>
      <c r="O365" s="22">
        <v>339840</v>
      </c>
      <c r="P365" s="14"/>
      <c r="Q365" s="55"/>
      <c r="R365" s="14" t="s">
        <v>1094</v>
      </c>
      <c r="S365" s="14"/>
    </row>
    <row r="366" spans="1:19" ht="89.25">
      <c r="A366" s="14" t="s">
        <v>1253</v>
      </c>
      <c r="B366" s="14" t="s">
        <v>1693</v>
      </c>
      <c r="C366" s="14" t="s">
        <v>416</v>
      </c>
      <c r="D366" s="17" t="s">
        <v>1087</v>
      </c>
      <c r="E366" s="14" t="s">
        <v>1089</v>
      </c>
      <c r="F366" s="14" t="s">
        <v>43</v>
      </c>
      <c r="G366" s="14" t="s">
        <v>48</v>
      </c>
      <c r="H366" s="14"/>
      <c r="I366" s="22">
        <v>0</v>
      </c>
      <c r="J366" s="22">
        <v>0</v>
      </c>
      <c r="K366" s="14" t="s">
        <v>51</v>
      </c>
      <c r="L366" s="14">
        <v>3</v>
      </c>
      <c r="M366" s="14">
        <v>34</v>
      </c>
      <c r="N366" s="14">
        <v>90</v>
      </c>
      <c r="O366" s="22">
        <v>70800</v>
      </c>
      <c r="P366" s="14"/>
      <c r="Q366" s="55"/>
      <c r="R366" s="14" t="s">
        <v>1094</v>
      </c>
      <c r="S366" s="14"/>
    </row>
    <row r="367" spans="1:19" ht="89.25">
      <c r="A367" s="14" t="s">
        <v>1257</v>
      </c>
      <c r="B367" s="14" t="s">
        <v>1694</v>
      </c>
      <c r="C367" s="14" t="s">
        <v>416</v>
      </c>
      <c r="D367" s="17" t="s">
        <v>1087</v>
      </c>
      <c r="E367" s="14" t="s">
        <v>1089</v>
      </c>
      <c r="F367" s="14" t="s">
        <v>43</v>
      </c>
      <c r="G367" s="14" t="s">
        <v>48</v>
      </c>
      <c r="H367" s="14"/>
      <c r="I367" s="22">
        <v>0</v>
      </c>
      <c r="J367" s="22">
        <v>0</v>
      </c>
      <c r="K367" s="14" t="s">
        <v>51</v>
      </c>
      <c r="L367" s="14">
        <v>3</v>
      </c>
      <c r="M367" s="14">
        <v>34</v>
      </c>
      <c r="N367" s="14">
        <v>90</v>
      </c>
      <c r="O367" s="22">
        <v>56640</v>
      </c>
      <c r="P367" s="14"/>
      <c r="Q367" s="55"/>
      <c r="R367" s="14" t="s">
        <v>1094</v>
      </c>
      <c r="S367" s="14"/>
    </row>
    <row r="368" spans="1:19" ht="89.25">
      <c r="A368" s="14" t="s">
        <v>1261</v>
      </c>
      <c r="B368" s="14" t="s">
        <v>1695</v>
      </c>
      <c r="C368" s="14" t="s">
        <v>416</v>
      </c>
      <c r="D368" s="17" t="s">
        <v>1087</v>
      </c>
      <c r="E368" s="14" t="s">
        <v>1089</v>
      </c>
      <c r="F368" s="14" t="s">
        <v>43</v>
      </c>
      <c r="G368" s="14" t="s">
        <v>48</v>
      </c>
      <c r="H368" s="14"/>
      <c r="I368" s="22">
        <v>0</v>
      </c>
      <c r="J368" s="22">
        <v>0</v>
      </c>
      <c r="K368" s="14" t="s">
        <v>51</v>
      </c>
      <c r="L368" s="14">
        <v>3</v>
      </c>
      <c r="M368" s="14">
        <v>34</v>
      </c>
      <c r="N368" s="14">
        <v>90</v>
      </c>
      <c r="O368" s="22">
        <v>339840</v>
      </c>
      <c r="P368" s="14"/>
      <c r="Q368" s="55"/>
      <c r="R368" s="14" t="s">
        <v>1094</v>
      </c>
      <c r="S368" s="14"/>
    </row>
    <row r="369" spans="1:19" ht="89.25">
      <c r="A369" s="14" t="s">
        <v>1267</v>
      </c>
      <c r="B369" s="14" t="s">
        <v>1696</v>
      </c>
      <c r="C369" s="14" t="s">
        <v>416</v>
      </c>
      <c r="D369" s="17" t="s">
        <v>1087</v>
      </c>
      <c r="E369" s="14" t="s">
        <v>1089</v>
      </c>
      <c r="F369" s="14" t="s">
        <v>43</v>
      </c>
      <c r="G369" s="14" t="s">
        <v>48</v>
      </c>
      <c r="H369" s="14"/>
      <c r="I369" s="22">
        <v>0</v>
      </c>
      <c r="J369" s="22">
        <v>0</v>
      </c>
      <c r="K369" s="14" t="s">
        <v>51</v>
      </c>
      <c r="L369" s="14">
        <v>3</v>
      </c>
      <c r="M369" s="14">
        <v>34</v>
      </c>
      <c r="N369" s="14">
        <v>90</v>
      </c>
      <c r="O369" s="22">
        <v>226560</v>
      </c>
      <c r="P369" s="14"/>
      <c r="Q369" s="55"/>
      <c r="R369" s="14" t="s">
        <v>1094</v>
      </c>
      <c r="S369" s="14"/>
    </row>
    <row r="370" spans="1:19" ht="89.25">
      <c r="A370" s="14" t="s">
        <v>1276</v>
      </c>
      <c r="B370" s="14" t="s">
        <v>1697</v>
      </c>
      <c r="C370" s="14" t="s">
        <v>416</v>
      </c>
      <c r="D370" s="17" t="s">
        <v>1278</v>
      </c>
      <c r="E370" s="14" t="s">
        <v>1089</v>
      </c>
      <c r="F370" s="14" t="s">
        <v>43</v>
      </c>
      <c r="G370" s="14" t="s">
        <v>48</v>
      </c>
      <c r="H370" s="14"/>
      <c r="I370" s="22">
        <v>0</v>
      </c>
      <c r="J370" s="22">
        <v>0</v>
      </c>
      <c r="K370" s="14" t="s">
        <v>51</v>
      </c>
      <c r="L370" s="14">
        <v>3</v>
      </c>
      <c r="M370" s="14">
        <v>34</v>
      </c>
      <c r="N370" s="14">
        <v>90</v>
      </c>
      <c r="O370" s="22">
        <v>226560</v>
      </c>
      <c r="P370" s="14"/>
      <c r="Q370" s="55"/>
      <c r="R370" s="14" t="s">
        <v>1094</v>
      </c>
      <c r="S370" s="14"/>
    </row>
    <row r="371" spans="1:19" ht="89.25">
      <c r="A371" s="14" t="s">
        <v>1284</v>
      </c>
      <c r="B371" s="14" t="s">
        <v>1698</v>
      </c>
      <c r="C371" s="14" t="s">
        <v>416</v>
      </c>
      <c r="D371" s="17" t="s">
        <v>1278</v>
      </c>
      <c r="E371" s="14" t="s">
        <v>1089</v>
      </c>
      <c r="F371" s="14" t="s">
        <v>43</v>
      </c>
      <c r="G371" s="14" t="s">
        <v>48</v>
      </c>
      <c r="H371" s="14"/>
      <c r="I371" s="22">
        <v>0</v>
      </c>
      <c r="J371" s="22">
        <v>0</v>
      </c>
      <c r="K371" s="14" t="s">
        <v>51</v>
      </c>
      <c r="L371" s="14">
        <v>3</v>
      </c>
      <c r="M371" s="14">
        <v>34</v>
      </c>
      <c r="N371" s="14">
        <v>90</v>
      </c>
      <c r="O371" s="22">
        <v>339840</v>
      </c>
      <c r="P371" s="14"/>
      <c r="Q371" s="55"/>
      <c r="R371" s="14" t="s">
        <v>1094</v>
      </c>
      <c r="S371" s="14"/>
    </row>
    <row r="372" spans="1:19" ht="89.25">
      <c r="A372" s="14" t="s">
        <v>1286</v>
      </c>
      <c r="B372" s="14" t="s">
        <v>1699</v>
      </c>
      <c r="C372" s="14" t="s">
        <v>416</v>
      </c>
      <c r="D372" s="17" t="s">
        <v>1087</v>
      </c>
      <c r="E372" s="14" t="s">
        <v>1089</v>
      </c>
      <c r="F372" s="14" t="s">
        <v>43</v>
      </c>
      <c r="G372" s="14" t="s">
        <v>48</v>
      </c>
      <c r="H372" s="14"/>
      <c r="I372" s="22">
        <v>0</v>
      </c>
      <c r="J372" s="22">
        <v>0</v>
      </c>
      <c r="K372" s="14" t="s">
        <v>51</v>
      </c>
      <c r="L372" s="14">
        <v>3</v>
      </c>
      <c r="M372" s="14">
        <v>34</v>
      </c>
      <c r="N372" s="14">
        <v>90</v>
      </c>
      <c r="O372" s="22">
        <v>339840</v>
      </c>
      <c r="P372" s="14"/>
      <c r="Q372" s="55"/>
      <c r="R372" s="14" t="s">
        <v>1094</v>
      </c>
      <c r="S372" s="14"/>
    </row>
    <row r="373" spans="1:19" ht="89.25">
      <c r="A373" s="14" t="s">
        <v>1289</v>
      </c>
      <c r="B373" s="14" t="s">
        <v>1700</v>
      </c>
      <c r="C373" s="14" t="s">
        <v>416</v>
      </c>
      <c r="D373" s="17" t="s">
        <v>1087</v>
      </c>
      <c r="E373" s="14" t="s">
        <v>1089</v>
      </c>
      <c r="F373" s="14" t="s">
        <v>43</v>
      </c>
      <c r="G373" s="14" t="s">
        <v>48</v>
      </c>
      <c r="H373" s="14"/>
      <c r="I373" s="22">
        <v>0</v>
      </c>
      <c r="J373" s="22">
        <v>0</v>
      </c>
      <c r="K373" s="14" t="s">
        <v>51</v>
      </c>
      <c r="L373" s="14">
        <v>3</v>
      </c>
      <c r="M373" s="14">
        <v>34</v>
      </c>
      <c r="N373" s="14">
        <v>90</v>
      </c>
      <c r="O373" s="22">
        <v>198240</v>
      </c>
      <c r="P373" s="14"/>
      <c r="Q373" s="55"/>
      <c r="R373" s="14" t="s">
        <v>1094</v>
      </c>
      <c r="S373" s="14"/>
    </row>
    <row r="374" spans="1:19" ht="89.25">
      <c r="A374" s="14" t="s">
        <v>1293</v>
      </c>
      <c r="B374" s="14" t="s">
        <v>1701</v>
      </c>
      <c r="C374" s="14" t="s">
        <v>416</v>
      </c>
      <c r="D374" s="17" t="s">
        <v>1087</v>
      </c>
      <c r="E374" s="14" t="s">
        <v>1089</v>
      </c>
      <c r="F374" s="14" t="s">
        <v>43</v>
      </c>
      <c r="G374" s="14" t="s">
        <v>48</v>
      </c>
      <c r="H374" s="14"/>
      <c r="I374" s="22">
        <v>0</v>
      </c>
      <c r="J374" s="22">
        <v>0</v>
      </c>
      <c r="K374" s="14" t="s">
        <v>51</v>
      </c>
      <c r="L374" s="14">
        <v>3</v>
      </c>
      <c r="M374" s="14">
        <v>34</v>
      </c>
      <c r="N374" s="14">
        <v>90</v>
      </c>
      <c r="O374" s="22">
        <v>311520</v>
      </c>
      <c r="P374" s="14"/>
      <c r="Q374" s="55"/>
      <c r="R374" s="14" t="s">
        <v>1094</v>
      </c>
      <c r="S374" s="14"/>
    </row>
    <row r="375" spans="1:19" ht="89.25">
      <c r="A375" s="14" t="s">
        <v>1297</v>
      </c>
      <c r="B375" s="14" t="s">
        <v>1702</v>
      </c>
      <c r="C375" s="14" t="s">
        <v>416</v>
      </c>
      <c r="D375" s="17" t="s">
        <v>1087</v>
      </c>
      <c r="E375" s="14" t="s">
        <v>1089</v>
      </c>
      <c r="F375" s="14" t="s">
        <v>43</v>
      </c>
      <c r="G375" s="14" t="s">
        <v>48</v>
      </c>
      <c r="H375" s="14"/>
      <c r="I375" s="22">
        <v>0</v>
      </c>
      <c r="J375" s="22">
        <v>0</v>
      </c>
      <c r="K375" s="14" t="s">
        <v>51</v>
      </c>
      <c r="L375" s="14">
        <v>3</v>
      </c>
      <c r="M375" s="14">
        <v>34</v>
      </c>
      <c r="N375" s="14">
        <v>90</v>
      </c>
      <c r="O375" s="22">
        <v>243552</v>
      </c>
      <c r="P375" s="14"/>
      <c r="Q375" s="55"/>
      <c r="R375" s="14" t="s">
        <v>1094</v>
      </c>
      <c r="S375" s="14"/>
    </row>
    <row r="376" spans="1:19" ht="89.25">
      <c r="A376" s="14" t="s">
        <v>1298</v>
      </c>
      <c r="B376" s="14" t="s">
        <v>1703</v>
      </c>
      <c r="C376" s="14" t="s">
        <v>416</v>
      </c>
      <c r="D376" s="17" t="s">
        <v>1087</v>
      </c>
      <c r="E376" s="14" t="s">
        <v>1089</v>
      </c>
      <c r="F376" s="14" t="s">
        <v>43</v>
      </c>
      <c r="G376" s="14" t="s">
        <v>48</v>
      </c>
      <c r="H376" s="14"/>
      <c r="I376" s="22"/>
      <c r="J376" s="22"/>
      <c r="K376" s="14" t="s">
        <v>51</v>
      </c>
      <c r="L376" s="14">
        <v>3</v>
      </c>
      <c r="M376" s="14">
        <v>34</v>
      </c>
      <c r="N376" s="14">
        <v>90</v>
      </c>
      <c r="O376" s="22">
        <f>35797188-8252724</f>
        <v>27544464</v>
      </c>
      <c r="P376" s="14"/>
      <c r="Q376" s="55"/>
      <c r="R376" s="14" t="s">
        <v>1094</v>
      </c>
      <c r="S376" s="14"/>
    </row>
    <row r="377" spans="1:19" ht="165.75">
      <c r="A377" s="14" t="s">
        <v>1304</v>
      </c>
      <c r="B377" s="14" t="s">
        <v>1704</v>
      </c>
      <c r="C377" s="14" t="s">
        <v>110</v>
      </c>
      <c r="D377" s="17" t="s">
        <v>1308</v>
      </c>
      <c r="E377" s="14" t="s">
        <v>113</v>
      </c>
      <c r="F377" s="14" t="s">
        <v>55</v>
      </c>
      <c r="G377" s="14" t="s">
        <v>48</v>
      </c>
      <c r="H377" s="14"/>
      <c r="I377" s="22">
        <v>0</v>
      </c>
      <c r="J377" s="22">
        <v>0</v>
      </c>
      <c r="K377" s="14" t="s">
        <v>51</v>
      </c>
      <c r="L377" s="14">
        <v>3</v>
      </c>
      <c r="M377" s="14">
        <v>37</v>
      </c>
      <c r="N377" s="14">
        <v>90</v>
      </c>
      <c r="O377" s="22">
        <v>1121019.25</v>
      </c>
      <c r="P377" s="14"/>
      <c r="Q377" s="55"/>
      <c r="R377" s="14" t="s">
        <v>124</v>
      </c>
      <c r="S377" s="14"/>
    </row>
    <row r="378" spans="1:19" ht="63.75">
      <c r="A378" s="14" t="s">
        <v>1314</v>
      </c>
      <c r="B378" s="14" t="s">
        <v>1705</v>
      </c>
      <c r="C378" s="14" t="s">
        <v>34</v>
      </c>
      <c r="D378" s="17" t="s">
        <v>1316</v>
      </c>
      <c r="E378" s="14" t="s">
        <v>113</v>
      </c>
      <c r="F378" s="14" t="s">
        <v>55</v>
      </c>
      <c r="G378" s="14" t="s">
        <v>48</v>
      </c>
      <c r="H378" s="14"/>
      <c r="I378" s="22" t="s">
        <v>1680</v>
      </c>
      <c r="J378" s="22" t="s">
        <v>1680</v>
      </c>
      <c r="K378" s="14" t="s">
        <v>51</v>
      </c>
      <c r="L378" s="14">
        <v>3</v>
      </c>
      <c r="M378" s="14">
        <v>33</v>
      </c>
      <c r="N378" s="14">
        <v>90</v>
      </c>
      <c r="O378" s="22">
        <v>24440278.302000001</v>
      </c>
      <c r="P378" s="14"/>
      <c r="Q378" s="55"/>
      <c r="R378" s="14" t="s">
        <v>62</v>
      </c>
      <c r="S378" s="14"/>
    </row>
    <row r="379" spans="1:19" ht="63.75">
      <c r="A379" s="14" t="s">
        <v>1245</v>
      </c>
      <c r="B379" s="14" t="s">
        <v>1706</v>
      </c>
      <c r="C379" s="14" t="s">
        <v>34</v>
      </c>
      <c r="D379" s="17" t="s">
        <v>1247</v>
      </c>
      <c r="E379" s="14" t="s">
        <v>113</v>
      </c>
      <c r="F379" s="14" t="s">
        <v>55</v>
      </c>
      <c r="G379" s="14" t="s">
        <v>48</v>
      </c>
      <c r="H379" s="14"/>
      <c r="I379" s="22">
        <v>0</v>
      </c>
      <c r="J379" s="22">
        <v>0</v>
      </c>
      <c r="K379" s="14" t="s">
        <v>51</v>
      </c>
      <c r="L379" s="14">
        <v>3</v>
      </c>
      <c r="M379" s="14">
        <v>39</v>
      </c>
      <c r="N379" s="14">
        <v>90</v>
      </c>
      <c r="O379" s="22">
        <f>26526003.7-6526003.7</f>
        <v>20000000</v>
      </c>
      <c r="P379" s="14"/>
      <c r="Q379" s="55"/>
      <c r="R379" s="14" t="s">
        <v>62</v>
      </c>
      <c r="S379" s="14"/>
    </row>
    <row r="380" spans="1:19" ht="165.75">
      <c r="A380" s="14" t="s">
        <v>1327</v>
      </c>
      <c r="B380" s="14" t="s">
        <v>1707</v>
      </c>
      <c r="C380" s="14" t="s">
        <v>110</v>
      </c>
      <c r="D380" s="17" t="s">
        <v>1329</v>
      </c>
      <c r="E380" s="14" t="s">
        <v>113</v>
      </c>
      <c r="F380" s="14" t="s">
        <v>55</v>
      </c>
      <c r="G380" s="14" t="s">
        <v>48</v>
      </c>
      <c r="H380" s="14"/>
      <c r="I380" s="22">
        <v>0</v>
      </c>
      <c r="J380" s="22">
        <v>0</v>
      </c>
      <c r="K380" s="14" t="s">
        <v>51</v>
      </c>
      <c r="L380" s="14">
        <v>3</v>
      </c>
      <c r="M380" s="14">
        <v>37</v>
      </c>
      <c r="N380" s="14">
        <v>90</v>
      </c>
      <c r="O380" s="22">
        <v>14663437.58</v>
      </c>
      <c r="P380" s="14"/>
      <c r="Q380" s="55"/>
      <c r="R380" s="14" t="s">
        <v>116</v>
      </c>
      <c r="S380" s="14"/>
    </row>
    <row r="381" spans="1:19" ht="102">
      <c r="A381" s="14" t="s">
        <v>1332</v>
      </c>
      <c r="B381" s="14" t="s">
        <v>1708</v>
      </c>
      <c r="C381" s="14" t="s">
        <v>396</v>
      </c>
      <c r="D381" s="17" t="s">
        <v>1335</v>
      </c>
      <c r="E381" s="14" t="s">
        <v>113</v>
      </c>
      <c r="F381" s="14" t="s">
        <v>55</v>
      </c>
      <c r="G381" s="14" t="s">
        <v>48</v>
      </c>
      <c r="H381" s="14"/>
      <c r="I381" s="22">
        <v>0</v>
      </c>
      <c r="J381" s="22">
        <v>0</v>
      </c>
      <c r="K381" s="14" t="s">
        <v>51</v>
      </c>
      <c r="L381" s="14">
        <v>3</v>
      </c>
      <c r="M381" s="14">
        <v>39</v>
      </c>
      <c r="N381" s="14">
        <v>90</v>
      </c>
      <c r="O381" s="22">
        <v>350478.43</v>
      </c>
      <c r="P381" s="14"/>
      <c r="Q381" s="55"/>
      <c r="R381" s="14" t="s">
        <v>910</v>
      </c>
      <c r="S381" s="14"/>
    </row>
    <row r="382" spans="1:19" ht="102">
      <c r="A382" s="14" t="s">
        <v>1342</v>
      </c>
      <c r="B382" s="14" t="s">
        <v>1709</v>
      </c>
      <c r="C382" s="14" t="s">
        <v>396</v>
      </c>
      <c r="D382" s="17" t="s">
        <v>1344</v>
      </c>
      <c r="E382" s="14" t="s">
        <v>113</v>
      </c>
      <c r="F382" s="14" t="s">
        <v>55</v>
      </c>
      <c r="G382" s="14" t="s">
        <v>48</v>
      </c>
      <c r="H382" s="14"/>
      <c r="I382" s="22">
        <v>0</v>
      </c>
      <c r="J382" s="22">
        <v>0</v>
      </c>
      <c r="K382" s="14" t="s">
        <v>51</v>
      </c>
      <c r="L382" s="14">
        <v>3</v>
      </c>
      <c r="M382" s="14">
        <v>39</v>
      </c>
      <c r="N382" s="14">
        <v>90</v>
      </c>
      <c r="O382" s="22">
        <v>586971.87</v>
      </c>
      <c r="P382" s="14"/>
      <c r="Q382" s="55"/>
      <c r="R382" s="14" t="s">
        <v>910</v>
      </c>
      <c r="S382" s="14"/>
    </row>
    <row r="383" spans="1:19" ht="89.25">
      <c r="A383" s="14" t="s">
        <v>1348</v>
      </c>
      <c r="B383" s="14" t="s">
        <v>1710</v>
      </c>
      <c r="C383" s="14" t="s">
        <v>396</v>
      </c>
      <c r="D383" s="17" t="s">
        <v>1349</v>
      </c>
      <c r="E383" s="14" t="s">
        <v>113</v>
      </c>
      <c r="F383" s="14" t="s">
        <v>43</v>
      </c>
      <c r="G383" s="14" t="s">
        <v>48</v>
      </c>
      <c r="H383" s="14"/>
      <c r="I383" s="22">
        <v>0</v>
      </c>
      <c r="J383" s="22">
        <v>0</v>
      </c>
      <c r="K383" s="14" t="s">
        <v>51</v>
      </c>
      <c r="L383" s="14">
        <v>3</v>
      </c>
      <c r="M383" s="14">
        <v>39</v>
      </c>
      <c r="N383" s="14">
        <v>90</v>
      </c>
      <c r="O383" s="22">
        <v>1108204.52</v>
      </c>
      <c r="P383" s="14"/>
      <c r="Q383" s="55"/>
      <c r="R383" s="14" t="s">
        <v>910</v>
      </c>
      <c r="S383" s="14"/>
    </row>
    <row r="384" spans="1:19" ht="165.75">
      <c r="A384" s="14" t="s">
        <v>1350</v>
      </c>
      <c r="B384" s="14" t="s">
        <v>1711</v>
      </c>
      <c r="C384" s="14" t="s">
        <v>110</v>
      </c>
      <c r="D384" s="17" t="s">
        <v>1351</v>
      </c>
      <c r="E384" s="14" t="s">
        <v>113</v>
      </c>
      <c r="F384" s="14" t="s">
        <v>55</v>
      </c>
      <c r="G384" s="14" t="s">
        <v>48</v>
      </c>
      <c r="H384" s="14"/>
      <c r="I384" s="22">
        <v>0</v>
      </c>
      <c r="J384" s="22">
        <v>0</v>
      </c>
      <c r="K384" s="14" t="s">
        <v>51</v>
      </c>
      <c r="L384" s="14">
        <v>3</v>
      </c>
      <c r="M384" s="14">
        <v>37</v>
      </c>
      <c r="N384" s="14">
        <v>90</v>
      </c>
      <c r="O384" s="22">
        <v>23319026.280000001</v>
      </c>
      <c r="P384" s="14"/>
      <c r="Q384" s="55"/>
      <c r="R384" s="14" t="s">
        <v>116</v>
      </c>
      <c r="S384" s="14"/>
    </row>
    <row r="385" spans="1:19" ht="165.75">
      <c r="A385" s="14" t="s">
        <v>1355</v>
      </c>
      <c r="B385" s="14" t="s">
        <v>1712</v>
      </c>
      <c r="C385" s="14" t="s">
        <v>34</v>
      </c>
      <c r="D385" s="17" t="s">
        <v>1356</v>
      </c>
      <c r="E385" s="14" t="s">
        <v>113</v>
      </c>
      <c r="F385" s="14" t="s">
        <v>43</v>
      </c>
      <c r="G385" s="14" t="s">
        <v>48</v>
      </c>
      <c r="H385" s="14"/>
      <c r="I385" s="22">
        <v>0</v>
      </c>
      <c r="J385" s="22">
        <v>0</v>
      </c>
      <c r="K385" s="14" t="s">
        <v>51</v>
      </c>
      <c r="L385" s="14">
        <v>3</v>
      </c>
      <c r="M385" s="14">
        <v>37</v>
      </c>
      <c r="N385" s="14">
        <v>90</v>
      </c>
      <c r="O385" s="22">
        <f>144795066.36-12000000</f>
        <v>132795066.36000001</v>
      </c>
      <c r="P385" s="14"/>
      <c r="Q385" s="55"/>
      <c r="R385" s="14" t="s">
        <v>116</v>
      </c>
      <c r="S385" s="14"/>
    </row>
    <row r="386" spans="1:19" ht="153">
      <c r="A386" s="14" t="s">
        <v>1363</v>
      </c>
      <c r="B386" s="14" t="s">
        <v>1713</v>
      </c>
      <c r="C386" s="14" t="s">
        <v>130</v>
      </c>
      <c r="D386" s="17" t="s">
        <v>1365</v>
      </c>
      <c r="E386" s="14" t="s">
        <v>113</v>
      </c>
      <c r="F386" s="14" t="s">
        <v>55</v>
      </c>
      <c r="G386" s="14" t="s">
        <v>48</v>
      </c>
      <c r="H386" s="14"/>
      <c r="I386" s="22">
        <v>0</v>
      </c>
      <c r="J386" s="22">
        <v>0</v>
      </c>
      <c r="K386" s="14" t="s">
        <v>51</v>
      </c>
      <c r="L386" s="14">
        <v>3</v>
      </c>
      <c r="M386" s="14" t="s">
        <v>391</v>
      </c>
      <c r="N386" s="14">
        <v>90</v>
      </c>
      <c r="O386" s="22">
        <f>184606234.92-12998080.61</f>
        <v>171608154.31</v>
      </c>
      <c r="P386" s="14"/>
      <c r="Q386" s="55"/>
      <c r="R386" s="14" t="s">
        <v>1369</v>
      </c>
      <c r="S386" s="14"/>
    </row>
    <row r="387" spans="1:19" ht="89.25">
      <c r="A387" s="14" t="s">
        <v>1371</v>
      </c>
      <c r="B387" s="14" t="s">
        <v>1714</v>
      </c>
      <c r="C387" s="14" t="s">
        <v>130</v>
      </c>
      <c r="D387" s="17" t="s">
        <v>1372</v>
      </c>
      <c r="E387" s="14" t="s">
        <v>113</v>
      </c>
      <c r="F387" s="14" t="s">
        <v>55</v>
      </c>
      <c r="G387" s="14" t="s">
        <v>48</v>
      </c>
      <c r="H387" s="14"/>
      <c r="I387" s="22">
        <v>0</v>
      </c>
      <c r="J387" s="22">
        <v>0</v>
      </c>
      <c r="K387" s="14" t="s">
        <v>51</v>
      </c>
      <c r="L387" s="14">
        <v>3</v>
      </c>
      <c r="M387" s="14">
        <v>39</v>
      </c>
      <c r="N387" s="14">
        <v>90</v>
      </c>
      <c r="O387" s="22">
        <v>12240899.310000001</v>
      </c>
      <c r="P387" s="14"/>
      <c r="Q387" s="55"/>
      <c r="R387" s="14" t="s">
        <v>280</v>
      </c>
      <c r="S387" s="14"/>
    </row>
    <row r="388" spans="1:19" ht="76.5">
      <c r="A388" s="14" t="s">
        <v>1401</v>
      </c>
      <c r="B388" s="14" t="s">
        <v>1715</v>
      </c>
      <c r="C388" s="14" t="s">
        <v>50</v>
      </c>
      <c r="D388" s="17" t="s">
        <v>1402</v>
      </c>
      <c r="E388" s="14" t="s">
        <v>166</v>
      </c>
      <c r="F388" s="14" t="s">
        <v>43</v>
      </c>
      <c r="G388" s="14" t="s">
        <v>48</v>
      </c>
      <c r="H388" s="14"/>
      <c r="I388" s="22">
        <v>0</v>
      </c>
      <c r="J388" s="22">
        <v>51489.04</v>
      </c>
      <c r="K388" s="14" t="s">
        <v>139</v>
      </c>
      <c r="L388" s="14">
        <v>4</v>
      </c>
      <c r="M388" s="14">
        <v>40</v>
      </c>
      <c r="N388" s="14">
        <v>90</v>
      </c>
      <c r="O388" s="22">
        <v>51489.04</v>
      </c>
      <c r="P388" s="14"/>
      <c r="Q388" s="55">
        <v>46024</v>
      </c>
      <c r="R388" s="14" t="s">
        <v>86</v>
      </c>
      <c r="S388" s="14"/>
    </row>
    <row r="389" spans="1:19" ht="89.25">
      <c r="A389" s="14" t="s">
        <v>1352</v>
      </c>
      <c r="B389" s="14" t="s">
        <v>1716</v>
      </c>
      <c r="C389" s="14" t="s">
        <v>396</v>
      </c>
      <c r="D389" s="17" t="s">
        <v>1377</v>
      </c>
      <c r="E389" s="14" t="s">
        <v>166</v>
      </c>
      <c r="F389" s="14" t="s">
        <v>43</v>
      </c>
      <c r="G389" s="14" t="s">
        <v>48</v>
      </c>
      <c r="H389" s="14"/>
      <c r="I389" s="22">
        <v>0</v>
      </c>
      <c r="J389" s="22">
        <v>0</v>
      </c>
      <c r="K389" s="14" t="s">
        <v>51</v>
      </c>
      <c r="L389" s="14">
        <v>3</v>
      </c>
      <c r="M389" s="14">
        <v>39</v>
      </c>
      <c r="N389" s="14">
        <v>90</v>
      </c>
      <c r="O389" s="22">
        <v>1271435.5900000001</v>
      </c>
      <c r="P389" s="14"/>
      <c r="Q389" s="55"/>
      <c r="R389" s="14" t="s">
        <v>910</v>
      </c>
      <c r="S389" s="14"/>
    </row>
    <row r="390" spans="1:19" ht="89.25">
      <c r="A390" s="14" t="s">
        <v>1384</v>
      </c>
      <c r="B390" s="14" t="s">
        <v>1717</v>
      </c>
      <c r="C390" s="14" t="s">
        <v>396</v>
      </c>
      <c r="D390" s="17" t="s">
        <v>1385</v>
      </c>
      <c r="E390" s="14" t="s">
        <v>166</v>
      </c>
      <c r="F390" s="14" t="s">
        <v>55</v>
      </c>
      <c r="G390" s="14" t="s">
        <v>48</v>
      </c>
      <c r="H390" s="14"/>
      <c r="I390" s="22">
        <v>0</v>
      </c>
      <c r="J390" s="22">
        <v>0</v>
      </c>
      <c r="K390" s="14" t="s">
        <v>51</v>
      </c>
      <c r="L390" s="14">
        <v>3</v>
      </c>
      <c r="M390" s="14">
        <v>39</v>
      </c>
      <c r="N390" s="14">
        <v>90</v>
      </c>
      <c r="O390" s="22">
        <v>52512161.049999997</v>
      </c>
      <c r="P390" s="14"/>
      <c r="Q390" s="55"/>
      <c r="R390" s="14" t="s">
        <v>481</v>
      </c>
      <c r="S390" s="14"/>
    </row>
    <row r="391" spans="1:19" ht="51">
      <c r="A391" s="14" t="s">
        <v>1391</v>
      </c>
      <c r="B391" s="14" t="s">
        <v>1718</v>
      </c>
      <c r="C391" s="14" t="s">
        <v>34</v>
      </c>
      <c r="D391" s="17" t="s">
        <v>1393</v>
      </c>
      <c r="E391" s="14" t="s">
        <v>166</v>
      </c>
      <c r="F391" s="14" t="s">
        <v>98</v>
      </c>
      <c r="G391" s="14" t="s">
        <v>48</v>
      </c>
      <c r="H391" s="14"/>
      <c r="I391" s="22">
        <v>0</v>
      </c>
      <c r="J391" s="22">
        <v>0</v>
      </c>
      <c r="K391" s="14" t="s">
        <v>51</v>
      </c>
      <c r="L391" s="14">
        <v>3</v>
      </c>
      <c r="M391" s="14">
        <v>33</v>
      </c>
      <c r="N391" s="14">
        <v>90</v>
      </c>
      <c r="O391" s="22">
        <v>298458.51</v>
      </c>
      <c r="P391" s="14"/>
      <c r="Q391" s="55"/>
      <c r="R391" s="14" t="s">
        <v>62</v>
      </c>
      <c r="S391" s="14"/>
    </row>
    <row r="392" spans="1:19" ht="102">
      <c r="A392" s="14" t="s">
        <v>1407</v>
      </c>
      <c r="B392" s="14" t="s">
        <v>1719</v>
      </c>
      <c r="C392" s="14" t="s">
        <v>396</v>
      </c>
      <c r="D392" s="17" t="s">
        <v>1408</v>
      </c>
      <c r="E392" s="14" t="s">
        <v>1376</v>
      </c>
      <c r="F392" s="14" t="s">
        <v>43</v>
      </c>
      <c r="G392" s="14" t="s">
        <v>48</v>
      </c>
      <c r="H392" s="14"/>
      <c r="I392" s="22">
        <v>0</v>
      </c>
      <c r="J392" s="22">
        <v>0</v>
      </c>
      <c r="K392" s="14" t="s">
        <v>51</v>
      </c>
      <c r="L392" s="14">
        <v>3</v>
      </c>
      <c r="M392" s="14">
        <v>39</v>
      </c>
      <c r="N392" s="14">
        <v>90</v>
      </c>
      <c r="O392" s="22">
        <v>100000</v>
      </c>
      <c r="P392" s="14"/>
      <c r="Q392" s="55"/>
      <c r="R392" s="14" t="s">
        <v>399</v>
      </c>
      <c r="S392" s="14"/>
    </row>
    <row r="393" spans="1:19" ht="89.25">
      <c r="A393" s="14" t="s">
        <v>1412</v>
      </c>
      <c r="B393" s="14" t="s">
        <v>1720</v>
      </c>
      <c r="C393" s="14" t="s">
        <v>396</v>
      </c>
      <c r="D393" s="17" t="s">
        <v>1390</v>
      </c>
      <c r="E393" s="14" t="s">
        <v>1376</v>
      </c>
      <c r="F393" s="14" t="s">
        <v>43</v>
      </c>
      <c r="G393" s="14" t="s">
        <v>48</v>
      </c>
      <c r="H393" s="14"/>
      <c r="I393" s="22">
        <v>0</v>
      </c>
      <c r="J393" s="22">
        <v>0</v>
      </c>
      <c r="K393" s="14" t="s">
        <v>51</v>
      </c>
      <c r="L393" s="14">
        <v>3</v>
      </c>
      <c r="M393" s="14">
        <v>39</v>
      </c>
      <c r="N393" s="14">
        <v>90</v>
      </c>
      <c r="O393" s="22">
        <v>818</v>
      </c>
      <c r="P393" s="14"/>
      <c r="Q393" s="55"/>
      <c r="R393" s="14" t="s">
        <v>399</v>
      </c>
      <c r="S393" s="14"/>
    </row>
    <row r="394" spans="1:19" ht="89.25">
      <c r="A394" s="14" t="s">
        <v>1430</v>
      </c>
      <c r="B394" s="14" t="s">
        <v>1721</v>
      </c>
      <c r="C394" s="14" t="s">
        <v>396</v>
      </c>
      <c r="D394" s="17" t="s">
        <v>1431</v>
      </c>
      <c r="E394" s="14" t="s">
        <v>224</v>
      </c>
      <c r="F394" s="14" t="s">
        <v>55</v>
      </c>
      <c r="G394" s="14" t="s">
        <v>48</v>
      </c>
      <c r="H394" s="14"/>
      <c r="I394" s="31"/>
      <c r="J394" s="22">
        <v>0</v>
      </c>
      <c r="K394" s="14" t="s">
        <v>51</v>
      </c>
      <c r="L394" s="14">
        <v>3</v>
      </c>
      <c r="M394" s="14">
        <v>40</v>
      </c>
      <c r="N394" s="14">
        <v>90</v>
      </c>
      <c r="O394" s="22">
        <v>3436400</v>
      </c>
      <c r="P394" s="14"/>
      <c r="Q394" s="93">
        <v>47072</v>
      </c>
      <c r="R394" s="14" t="s">
        <v>481</v>
      </c>
      <c r="S394" s="14"/>
    </row>
    <row r="395" spans="1:19" ht="102">
      <c r="A395" s="14" t="s">
        <v>1423</v>
      </c>
      <c r="B395" s="14" t="s">
        <v>1722</v>
      </c>
      <c r="C395" s="14" t="s">
        <v>50</v>
      </c>
      <c r="D395" s="17" t="s">
        <v>1424</v>
      </c>
      <c r="E395" s="14" t="s">
        <v>224</v>
      </c>
      <c r="F395" s="14" t="s">
        <v>98</v>
      </c>
      <c r="G395" s="14" t="s">
        <v>48</v>
      </c>
      <c r="H395" s="14"/>
      <c r="I395" s="22">
        <v>0</v>
      </c>
      <c r="J395" s="22">
        <v>0</v>
      </c>
      <c r="K395" s="14" t="s">
        <v>51</v>
      </c>
      <c r="L395" s="14">
        <v>3</v>
      </c>
      <c r="M395" s="14">
        <v>39</v>
      </c>
      <c r="N395" s="14">
        <v>90</v>
      </c>
      <c r="O395" s="22">
        <v>387075.84000000003</v>
      </c>
      <c r="P395" s="14"/>
      <c r="Q395" s="55"/>
      <c r="R395" s="14" t="s">
        <v>86</v>
      </c>
      <c r="S395" s="14"/>
    </row>
    <row r="396" spans="1:19" ht="76.5">
      <c r="A396" s="14" t="s">
        <v>1417</v>
      </c>
      <c r="B396" s="14" t="s">
        <v>1723</v>
      </c>
      <c r="C396" s="14" t="s">
        <v>558</v>
      </c>
      <c r="D396" s="17" t="s">
        <v>1418</v>
      </c>
      <c r="E396" s="14" t="s">
        <v>224</v>
      </c>
      <c r="F396" s="14" t="s">
        <v>55</v>
      </c>
      <c r="G396" s="14" t="s">
        <v>48</v>
      </c>
      <c r="H396" s="14"/>
      <c r="I396" s="22">
        <v>0</v>
      </c>
      <c r="J396" s="22">
        <v>0</v>
      </c>
      <c r="K396" s="14" t="s">
        <v>51</v>
      </c>
      <c r="L396" s="14">
        <v>3</v>
      </c>
      <c r="M396" s="14">
        <v>40</v>
      </c>
      <c r="N396" s="14">
        <v>90</v>
      </c>
      <c r="O396" s="22">
        <v>6598184.1200000001</v>
      </c>
      <c r="P396" s="14"/>
      <c r="Q396" s="55"/>
      <c r="R396" s="14" t="s">
        <v>86</v>
      </c>
      <c r="S396" s="14"/>
    </row>
    <row r="397" spans="1:19" ht="76.5">
      <c r="A397" s="14" t="s">
        <v>1437</v>
      </c>
      <c r="B397" s="14" t="s">
        <v>1724</v>
      </c>
      <c r="C397" s="14" t="s">
        <v>130</v>
      </c>
      <c r="D397" s="17" t="s">
        <v>1438</v>
      </c>
      <c r="E397" s="14" t="s">
        <v>271</v>
      </c>
      <c r="F397" s="14" t="s">
        <v>55</v>
      </c>
      <c r="G397" s="14" t="s">
        <v>48</v>
      </c>
      <c r="H397" s="14"/>
      <c r="I397" s="22">
        <v>0</v>
      </c>
      <c r="J397" s="22">
        <v>0</v>
      </c>
      <c r="K397" s="14" t="s">
        <v>51</v>
      </c>
      <c r="L397" s="14">
        <v>3</v>
      </c>
      <c r="M397" s="14">
        <v>33</v>
      </c>
      <c r="N397" s="14">
        <v>90</v>
      </c>
      <c r="O397" s="22">
        <v>532435.41299999994</v>
      </c>
      <c r="P397" s="14"/>
      <c r="Q397" s="55"/>
      <c r="R397" s="14" t="s">
        <v>280</v>
      </c>
      <c r="S397" s="14"/>
    </row>
    <row r="398" spans="1:19" ht="51">
      <c r="A398" s="14" t="s">
        <v>1448</v>
      </c>
      <c r="B398" s="14" t="s">
        <v>1725</v>
      </c>
      <c r="C398" s="14" t="s">
        <v>130</v>
      </c>
      <c r="D398" s="17" t="s">
        <v>1449</v>
      </c>
      <c r="E398" s="14" t="s">
        <v>271</v>
      </c>
      <c r="F398" s="14" t="s">
        <v>55</v>
      </c>
      <c r="G398" s="14" t="s">
        <v>48</v>
      </c>
      <c r="H398" s="14"/>
      <c r="I398" s="22">
        <v>0</v>
      </c>
      <c r="J398" s="22">
        <v>0</v>
      </c>
      <c r="K398" s="14" t="s">
        <v>51</v>
      </c>
      <c r="L398" s="14">
        <v>3</v>
      </c>
      <c r="M398" s="14">
        <v>33</v>
      </c>
      <c r="N398" s="14">
        <v>90</v>
      </c>
      <c r="O398" s="22">
        <v>567442.93999999994</v>
      </c>
      <c r="P398" s="14"/>
      <c r="Q398" s="55"/>
      <c r="R398" s="14" t="s">
        <v>280</v>
      </c>
      <c r="S398" s="14"/>
    </row>
    <row r="399" spans="1:19" ht="76.5">
      <c r="A399" s="14" t="s">
        <v>1440</v>
      </c>
      <c r="B399" s="14" t="s">
        <v>1726</v>
      </c>
      <c r="C399" s="14" t="s">
        <v>130</v>
      </c>
      <c r="D399" s="17" t="s">
        <v>1441</v>
      </c>
      <c r="E399" s="14" t="s">
        <v>271</v>
      </c>
      <c r="F399" s="14" t="s">
        <v>55</v>
      </c>
      <c r="G399" s="14" t="s">
        <v>48</v>
      </c>
      <c r="H399" s="14"/>
      <c r="I399" s="22">
        <v>0</v>
      </c>
      <c r="J399" s="22">
        <v>0</v>
      </c>
      <c r="K399" s="14" t="s">
        <v>51</v>
      </c>
      <c r="L399" s="14">
        <v>3</v>
      </c>
      <c r="M399" s="14">
        <v>33</v>
      </c>
      <c r="N399" s="14">
        <v>90</v>
      </c>
      <c r="O399" s="22">
        <v>367049.91000000003</v>
      </c>
      <c r="P399" s="14"/>
      <c r="Q399" s="55"/>
      <c r="R399" s="14" t="s">
        <v>280</v>
      </c>
      <c r="S399" s="14"/>
    </row>
    <row r="400" spans="1:19" ht="63.75">
      <c r="A400" s="14" t="s">
        <v>1444</v>
      </c>
      <c r="B400" s="14" t="s">
        <v>1727</v>
      </c>
      <c r="C400" s="14" t="s">
        <v>130</v>
      </c>
      <c r="D400" s="17" t="s">
        <v>1445</v>
      </c>
      <c r="E400" s="14" t="s">
        <v>271</v>
      </c>
      <c r="F400" s="14" t="s">
        <v>55</v>
      </c>
      <c r="G400" s="14" t="s">
        <v>48</v>
      </c>
      <c r="H400" s="14"/>
      <c r="I400" s="22">
        <v>0</v>
      </c>
      <c r="J400" s="22">
        <v>0</v>
      </c>
      <c r="K400" s="14" t="s">
        <v>51</v>
      </c>
      <c r="L400" s="14">
        <v>3</v>
      </c>
      <c r="M400" s="14">
        <v>33</v>
      </c>
      <c r="N400" s="14">
        <v>90</v>
      </c>
      <c r="O400" s="22">
        <v>666064.43000000005</v>
      </c>
      <c r="P400" s="14"/>
      <c r="Q400" s="55"/>
      <c r="R400" s="14" t="s">
        <v>280</v>
      </c>
      <c r="S400" s="14"/>
    </row>
    <row r="401" spans="1:19" ht="76.5">
      <c r="A401" s="14" t="s">
        <v>1455</v>
      </c>
      <c r="B401" s="14" t="s">
        <v>1728</v>
      </c>
      <c r="C401" s="14" t="s">
        <v>130</v>
      </c>
      <c r="D401" s="17" t="s">
        <v>1456</v>
      </c>
      <c r="E401" s="14" t="s">
        <v>271</v>
      </c>
      <c r="F401" s="14" t="s">
        <v>55</v>
      </c>
      <c r="G401" s="14" t="s">
        <v>48</v>
      </c>
      <c r="H401" s="14"/>
      <c r="I401" s="22">
        <v>0</v>
      </c>
      <c r="J401" s="22">
        <v>0</v>
      </c>
      <c r="K401" s="14" t="s">
        <v>51</v>
      </c>
      <c r="L401" s="14">
        <v>3</v>
      </c>
      <c r="M401" s="14">
        <v>33</v>
      </c>
      <c r="N401" s="14">
        <v>90</v>
      </c>
      <c r="O401" s="22">
        <v>659643.62</v>
      </c>
      <c r="P401" s="14"/>
      <c r="Q401" s="55"/>
      <c r="R401" s="14" t="s">
        <v>280</v>
      </c>
      <c r="S401" s="14"/>
    </row>
    <row r="402" spans="1:19" ht="76.5">
      <c r="A402" s="14" t="s">
        <v>1461</v>
      </c>
      <c r="B402" s="14" t="s">
        <v>1729</v>
      </c>
      <c r="C402" s="14" t="s">
        <v>130</v>
      </c>
      <c r="D402" s="17" t="s">
        <v>1456</v>
      </c>
      <c r="E402" s="14" t="s">
        <v>271</v>
      </c>
      <c r="F402" s="14" t="s">
        <v>55</v>
      </c>
      <c r="G402" s="14" t="s">
        <v>48</v>
      </c>
      <c r="H402" s="14"/>
      <c r="I402" s="22">
        <v>0</v>
      </c>
      <c r="J402" s="22">
        <v>0</v>
      </c>
      <c r="K402" s="14" t="s">
        <v>51</v>
      </c>
      <c r="L402" s="14">
        <v>3</v>
      </c>
      <c r="M402" s="14">
        <v>33</v>
      </c>
      <c r="N402" s="14">
        <v>90</v>
      </c>
      <c r="O402" s="22">
        <v>558861.63</v>
      </c>
      <c r="P402" s="14"/>
      <c r="Q402" s="55"/>
      <c r="R402" s="14" t="s">
        <v>280</v>
      </c>
      <c r="S402" s="14"/>
    </row>
    <row r="403" spans="1:19" ht="63.75">
      <c r="A403" s="14" t="s">
        <v>1466</v>
      </c>
      <c r="B403" s="14" t="s">
        <v>1730</v>
      </c>
      <c r="C403" s="14" t="s">
        <v>130</v>
      </c>
      <c r="D403" s="17" t="s">
        <v>1468</v>
      </c>
      <c r="E403" s="14" t="s">
        <v>271</v>
      </c>
      <c r="F403" s="14" t="s">
        <v>55</v>
      </c>
      <c r="G403" s="14" t="s">
        <v>48</v>
      </c>
      <c r="H403" s="14"/>
      <c r="I403" s="22">
        <v>0</v>
      </c>
      <c r="J403" s="22">
        <v>0</v>
      </c>
      <c r="K403" s="14" t="s">
        <v>51</v>
      </c>
      <c r="L403" s="14">
        <v>3</v>
      </c>
      <c r="M403" s="14">
        <v>33</v>
      </c>
      <c r="N403" s="14">
        <v>90</v>
      </c>
      <c r="O403" s="22">
        <v>901466.94</v>
      </c>
      <c r="P403" s="14"/>
      <c r="Q403" s="55"/>
      <c r="R403" s="14" t="s">
        <v>280</v>
      </c>
      <c r="S403" s="14"/>
    </row>
    <row r="404" spans="1:19" ht="63.75">
      <c r="A404" s="14" t="s">
        <v>1472</v>
      </c>
      <c r="B404" s="14" t="s">
        <v>1731</v>
      </c>
      <c r="C404" s="14" t="s">
        <v>130</v>
      </c>
      <c r="D404" s="17" t="s">
        <v>1475</v>
      </c>
      <c r="E404" s="14" t="s">
        <v>271</v>
      </c>
      <c r="F404" s="14" t="s">
        <v>55</v>
      </c>
      <c r="G404" s="14" t="s">
        <v>48</v>
      </c>
      <c r="H404" s="14"/>
      <c r="I404" s="22">
        <v>0</v>
      </c>
      <c r="J404" s="22">
        <v>0</v>
      </c>
      <c r="K404" s="14" t="s">
        <v>51</v>
      </c>
      <c r="L404" s="14">
        <v>3</v>
      </c>
      <c r="M404" s="14">
        <v>33</v>
      </c>
      <c r="N404" s="14">
        <v>90</v>
      </c>
      <c r="O404" s="22">
        <v>3182871.3</v>
      </c>
      <c r="P404" s="14"/>
      <c r="Q404" s="55"/>
      <c r="R404" s="14" t="s">
        <v>280</v>
      </c>
      <c r="S404" s="14"/>
    </row>
    <row r="405" spans="1:19" ht="63.75">
      <c r="A405" s="14" t="s">
        <v>1479</v>
      </c>
      <c r="B405" s="14" t="s">
        <v>1732</v>
      </c>
      <c r="C405" s="14" t="s">
        <v>130</v>
      </c>
      <c r="D405" s="17" t="s">
        <v>1482</v>
      </c>
      <c r="E405" s="14" t="s">
        <v>271</v>
      </c>
      <c r="F405" s="14" t="s">
        <v>55</v>
      </c>
      <c r="G405" s="14" t="s">
        <v>48</v>
      </c>
      <c r="H405" s="14"/>
      <c r="I405" s="22">
        <v>0</v>
      </c>
      <c r="J405" s="22">
        <v>0</v>
      </c>
      <c r="K405" s="14" t="s">
        <v>51</v>
      </c>
      <c r="L405" s="14">
        <v>3</v>
      </c>
      <c r="M405" s="14">
        <v>33</v>
      </c>
      <c r="N405" s="14">
        <v>90</v>
      </c>
      <c r="O405" s="22">
        <v>536277.09</v>
      </c>
      <c r="P405" s="14"/>
      <c r="Q405" s="55"/>
      <c r="R405" s="14" t="s">
        <v>280</v>
      </c>
      <c r="S405" s="14"/>
    </row>
    <row r="406" spans="1:19" ht="63.75">
      <c r="A406" s="14" t="s">
        <v>1485</v>
      </c>
      <c r="B406" s="14" t="s">
        <v>1733</v>
      </c>
      <c r="C406" s="14" t="s">
        <v>130</v>
      </c>
      <c r="D406" s="17" t="s">
        <v>1487</v>
      </c>
      <c r="E406" s="14" t="s">
        <v>271</v>
      </c>
      <c r="F406" s="14" t="s">
        <v>55</v>
      </c>
      <c r="G406" s="14" t="s">
        <v>48</v>
      </c>
      <c r="H406" s="14"/>
      <c r="I406" s="22">
        <v>0</v>
      </c>
      <c r="J406" s="22">
        <v>0</v>
      </c>
      <c r="K406" s="14" t="s">
        <v>51</v>
      </c>
      <c r="L406" s="14">
        <v>3</v>
      </c>
      <c r="M406" s="14">
        <v>33</v>
      </c>
      <c r="N406" s="14">
        <v>90</v>
      </c>
      <c r="O406" s="22">
        <v>154209.60000000001</v>
      </c>
      <c r="P406" s="14"/>
      <c r="Q406" s="55"/>
      <c r="R406" s="14" t="s">
        <v>280</v>
      </c>
      <c r="S406" s="14"/>
    </row>
    <row r="407" spans="1:19" ht="89.25">
      <c r="A407" s="14" t="s">
        <v>1489</v>
      </c>
      <c r="B407" s="14" t="s">
        <v>1734</v>
      </c>
      <c r="C407" s="14" t="s">
        <v>396</v>
      </c>
      <c r="D407" s="17" t="s">
        <v>1492</v>
      </c>
      <c r="E407" s="14" t="s">
        <v>1494</v>
      </c>
      <c r="F407" s="14" t="s">
        <v>43</v>
      </c>
      <c r="G407" s="14" t="s">
        <v>48</v>
      </c>
      <c r="H407" s="14"/>
      <c r="I407" s="22">
        <v>0</v>
      </c>
      <c r="J407" s="22">
        <v>0</v>
      </c>
      <c r="K407" s="14" t="s">
        <v>51</v>
      </c>
      <c r="L407" s="14">
        <v>3</v>
      </c>
      <c r="M407" s="14">
        <v>39</v>
      </c>
      <c r="N407" s="14">
        <v>90</v>
      </c>
      <c r="O407" s="22">
        <v>468675.9</v>
      </c>
      <c r="P407" s="14"/>
      <c r="Q407" s="55"/>
      <c r="R407" s="14" t="s">
        <v>399</v>
      </c>
      <c r="S407" s="14"/>
    </row>
    <row r="408" spans="1:19" ht="89.25">
      <c r="A408" s="14" t="s">
        <v>1496</v>
      </c>
      <c r="B408" s="14" t="s">
        <v>1735</v>
      </c>
      <c r="C408" s="14" t="s">
        <v>396</v>
      </c>
      <c r="D408" s="17" t="s">
        <v>1497</v>
      </c>
      <c r="E408" s="14" t="s">
        <v>1494</v>
      </c>
      <c r="F408" s="14" t="s">
        <v>43</v>
      </c>
      <c r="G408" s="14" t="s">
        <v>48</v>
      </c>
      <c r="H408" s="14"/>
      <c r="I408" s="22">
        <v>0</v>
      </c>
      <c r="J408" s="22">
        <v>0</v>
      </c>
      <c r="K408" s="14" t="s">
        <v>51</v>
      </c>
      <c r="L408" s="14">
        <v>3</v>
      </c>
      <c r="M408" s="14">
        <v>39</v>
      </c>
      <c r="N408" s="14">
        <v>90</v>
      </c>
      <c r="O408" s="22">
        <v>1419349.34</v>
      </c>
      <c r="P408" s="14"/>
      <c r="Q408" s="55"/>
      <c r="R408" s="14" t="s">
        <v>399</v>
      </c>
      <c r="S408" s="14"/>
    </row>
    <row r="409" spans="1:19" ht="89.25">
      <c r="A409" s="14" t="s">
        <v>1499</v>
      </c>
      <c r="B409" s="14" t="s">
        <v>1736</v>
      </c>
      <c r="C409" s="14" t="s">
        <v>396</v>
      </c>
      <c r="D409" s="17" t="s">
        <v>1500</v>
      </c>
      <c r="E409" s="14" t="s">
        <v>1494</v>
      </c>
      <c r="F409" s="14" t="s">
        <v>43</v>
      </c>
      <c r="G409" s="14" t="s">
        <v>48</v>
      </c>
      <c r="H409" s="14"/>
      <c r="I409" s="22">
        <v>0</v>
      </c>
      <c r="J409" s="22">
        <v>0</v>
      </c>
      <c r="K409" s="14" t="s">
        <v>51</v>
      </c>
      <c r="L409" s="14">
        <v>3</v>
      </c>
      <c r="M409" s="14">
        <v>39</v>
      </c>
      <c r="N409" s="14">
        <v>90</v>
      </c>
      <c r="O409" s="22">
        <f>20737745.96-5027113.96</f>
        <v>15710632</v>
      </c>
      <c r="P409" s="14"/>
      <c r="Q409" s="55"/>
      <c r="R409" s="14" t="s">
        <v>399</v>
      </c>
      <c r="S409" s="14"/>
    </row>
    <row r="410" spans="1:19" ht="76.5">
      <c r="A410" s="14" t="s">
        <v>1512</v>
      </c>
      <c r="B410" s="14" t="s">
        <v>1737</v>
      </c>
      <c r="C410" s="14" t="s">
        <v>396</v>
      </c>
      <c r="D410" s="17" t="s">
        <v>1513</v>
      </c>
      <c r="E410" s="14" t="s">
        <v>1494</v>
      </c>
      <c r="F410" s="14" t="s">
        <v>43</v>
      </c>
      <c r="G410" s="14" t="s">
        <v>48</v>
      </c>
      <c r="H410" s="14"/>
      <c r="I410" s="22">
        <v>0</v>
      </c>
      <c r="J410" s="22">
        <v>0</v>
      </c>
      <c r="K410" s="14" t="s">
        <v>51</v>
      </c>
      <c r="L410" s="14">
        <v>3</v>
      </c>
      <c r="M410" s="14">
        <v>39</v>
      </c>
      <c r="N410" s="14">
        <v>90</v>
      </c>
      <c r="O410" s="22">
        <f>19494081.83-4287952.83</f>
        <v>15206128.999999998</v>
      </c>
      <c r="P410" s="14"/>
      <c r="Q410" s="55"/>
      <c r="R410" s="14" t="s">
        <v>399</v>
      </c>
      <c r="S410" s="14"/>
    </row>
    <row r="411" spans="1:19" ht="102">
      <c r="A411" s="14" t="s">
        <v>1520</v>
      </c>
      <c r="B411" s="14" t="s">
        <v>1738</v>
      </c>
      <c r="C411" s="14" t="s">
        <v>396</v>
      </c>
      <c r="D411" s="17" t="s">
        <v>1523</v>
      </c>
      <c r="E411" s="14" t="s">
        <v>1494</v>
      </c>
      <c r="F411" s="14" t="s">
        <v>43</v>
      </c>
      <c r="G411" s="14" t="s">
        <v>48</v>
      </c>
      <c r="H411" s="14"/>
      <c r="I411" s="22">
        <v>0</v>
      </c>
      <c r="J411" s="22">
        <v>0</v>
      </c>
      <c r="K411" s="14" t="s">
        <v>51</v>
      </c>
      <c r="L411" s="14">
        <v>3</v>
      </c>
      <c r="M411" s="14">
        <v>39</v>
      </c>
      <c r="N411" s="14">
        <v>90</v>
      </c>
      <c r="O411" s="22">
        <v>2868360</v>
      </c>
      <c r="P411" s="14"/>
      <c r="Q411" s="55"/>
      <c r="R411" s="14" t="s">
        <v>399</v>
      </c>
      <c r="S411" s="14"/>
    </row>
    <row r="412" spans="1:19" ht="76.5">
      <c r="A412" s="14" t="s">
        <v>1739</v>
      </c>
      <c r="B412" s="14" t="s">
        <v>1740</v>
      </c>
      <c r="C412" s="14" t="s">
        <v>130</v>
      </c>
      <c r="D412" s="17" t="s">
        <v>1741</v>
      </c>
      <c r="E412" s="14" t="s">
        <v>271</v>
      </c>
      <c r="F412" s="14" t="s">
        <v>55</v>
      </c>
      <c r="G412" s="14" t="s">
        <v>106</v>
      </c>
      <c r="H412" s="14" t="s">
        <v>133</v>
      </c>
      <c r="I412" s="22">
        <v>112461.8</v>
      </c>
      <c r="J412" s="22">
        <v>5832736.46</v>
      </c>
      <c r="K412" s="14" t="s">
        <v>51</v>
      </c>
      <c r="L412" s="14">
        <v>3</v>
      </c>
      <c r="M412" s="14">
        <v>33</v>
      </c>
      <c r="N412" s="14">
        <v>90</v>
      </c>
      <c r="O412" s="22">
        <v>5832736.46</v>
      </c>
      <c r="P412" s="14"/>
      <c r="Q412" s="25">
        <v>46024</v>
      </c>
      <c r="R412" s="14" t="s">
        <v>280</v>
      </c>
      <c r="S412" s="94"/>
    </row>
    <row r="413" spans="1:19" ht="51">
      <c r="A413" s="14" t="s">
        <v>1742</v>
      </c>
      <c r="B413" s="14" t="s">
        <v>1743</v>
      </c>
      <c r="C413" s="14" t="s">
        <v>130</v>
      </c>
      <c r="D413" s="17" t="s">
        <v>1744</v>
      </c>
      <c r="E413" s="14" t="s">
        <v>271</v>
      </c>
      <c r="F413" s="14" t="s">
        <v>43</v>
      </c>
      <c r="G413" s="14" t="s">
        <v>106</v>
      </c>
      <c r="H413" s="14" t="s">
        <v>386</v>
      </c>
      <c r="I413" s="22">
        <v>7765362</v>
      </c>
      <c r="J413" s="22">
        <v>991317.6</v>
      </c>
      <c r="K413" s="14" t="s">
        <v>51</v>
      </c>
      <c r="L413" s="14">
        <v>3</v>
      </c>
      <c r="M413" s="14">
        <v>33</v>
      </c>
      <c r="N413" s="14">
        <v>90</v>
      </c>
      <c r="O413" s="22">
        <f>J413</f>
        <v>991317.6</v>
      </c>
      <c r="P413" s="14"/>
      <c r="Q413" s="25">
        <v>46113</v>
      </c>
      <c r="R413" s="14" t="s">
        <v>280</v>
      </c>
      <c r="S413" s="17"/>
    </row>
    <row r="414" spans="1:19" ht="63.75">
      <c r="A414" s="14" t="s">
        <v>1745</v>
      </c>
      <c r="B414" s="14" t="s">
        <v>1746</v>
      </c>
      <c r="C414" s="14" t="s">
        <v>130</v>
      </c>
      <c r="D414" s="17" t="s">
        <v>1747</v>
      </c>
      <c r="E414" s="14" t="s">
        <v>271</v>
      </c>
      <c r="F414" s="14" t="s">
        <v>122</v>
      </c>
      <c r="G414" s="14" t="s">
        <v>106</v>
      </c>
      <c r="H414" s="14" t="s">
        <v>153</v>
      </c>
      <c r="I414" s="22">
        <v>11687469.91</v>
      </c>
      <c r="J414" s="22">
        <v>1947911.65</v>
      </c>
      <c r="K414" s="14" t="s">
        <v>51</v>
      </c>
      <c r="L414" s="14">
        <v>3</v>
      </c>
      <c r="M414" s="14">
        <v>33</v>
      </c>
      <c r="N414" s="14">
        <v>90</v>
      </c>
      <c r="O414" s="22">
        <v>1947911.65</v>
      </c>
      <c r="P414" s="14"/>
      <c r="Q414" s="25">
        <v>46203</v>
      </c>
      <c r="R414" s="14" t="s">
        <v>280</v>
      </c>
      <c r="S414" s="17" t="s">
        <v>878</v>
      </c>
    </row>
    <row r="415" spans="1:19" ht="63.75">
      <c r="A415" s="14" t="s">
        <v>1748</v>
      </c>
      <c r="B415" s="14" t="s">
        <v>1749</v>
      </c>
      <c r="C415" s="14" t="s">
        <v>130</v>
      </c>
      <c r="D415" s="17" t="s">
        <v>1750</v>
      </c>
      <c r="E415" s="14" t="s">
        <v>271</v>
      </c>
      <c r="F415" s="14" t="s">
        <v>55</v>
      </c>
      <c r="G415" s="14" t="s">
        <v>106</v>
      </c>
      <c r="H415" s="14" t="s">
        <v>153</v>
      </c>
      <c r="I415" s="22">
        <v>2708771.98</v>
      </c>
      <c r="J415" s="22">
        <v>38834.879999999997</v>
      </c>
      <c r="K415" s="14" t="s">
        <v>51</v>
      </c>
      <c r="L415" s="14">
        <v>3</v>
      </c>
      <c r="M415" s="14">
        <v>33</v>
      </c>
      <c r="N415" s="14">
        <v>90</v>
      </c>
      <c r="O415" s="22">
        <v>38834.879999999997</v>
      </c>
      <c r="P415" s="14"/>
      <c r="Q415" s="25">
        <v>46370</v>
      </c>
      <c r="R415" s="14" t="s">
        <v>280</v>
      </c>
      <c r="S415" s="17"/>
    </row>
    <row r="416" spans="1:19" ht="76.5">
      <c r="A416" s="14" t="s">
        <v>1751</v>
      </c>
      <c r="B416" s="14" t="s">
        <v>1752</v>
      </c>
      <c r="C416" s="14" t="s">
        <v>34</v>
      </c>
      <c r="D416" s="17" t="s">
        <v>1753</v>
      </c>
      <c r="E416" s="14" t="s">
        <v>1754</v>
      </c>
      <c r="F416" s="14" t="s">
        <v>1755</v>
      </c>
      <c r="G416" s="14" t="s">
        <v>106</v>
      </c>
      <c r="H416" s="14" t="s">
        <v>153</v>
      </c>
      <c r="I416" s="22">
        <v>3073200</v>
      </c>
      <c r="J416" s="22">
        <v>3073200</v>
      </c>
      <c r="K416" s="14" t="s">
        <v>51</v>
      </c>
      <c r="L416" s="14">
        <v>3</v>
      </c>
      <c r="M416" s="14">
        <v>33</v>
      </c>
      <c r="N416" s="14">
        <v>90</v>
      </c>
      <c r="O416" s="22">
        <v>38834.879999999997</v>
      </c>
      <c r="P416" s="14"/>
      <c r="Q416" s="25">
        <v>46132</v>
      </c>
      <c r="R416" s="32" t="s">
        <v>1756</v>
      </c>
      <c r="S416" s="17" t="s">
        <v>808</v>
      </c>
    </row>
    <row r="417" spans="1:19" ht="51">
      <c r="A417" s="14" t="s">
        <v>1757</v>
      </c>
      <c r="B417" s="14" t="s">
        <v>1758</v>
      </c>
      <c r="C417" s="14" t="s">
        <v>34</v>
      </c>
      <c r="D417" s="17" t="s">
        <v>1759</v>
      </c>
      <c r="E417" s="14" t="s">
        <v>1754</v>
      </c>
      <c r="F417" s="14" t="s">
        <v>55</v>
      </c>
      <c r="G417" s="14" t="s">
        <v>106</v>
      </c>
      <c r="H417" s="14" t="s">
        <v>153</v>
      </c>
      <c r="I417" s="22">
        <v>1581562.94</v>
      </c>
      <c r="J417" s="22">
        <v>1581562.94</v>
      </c>
      <c r="K417" s="14" t="s">
        <v>51</v>
      </c>
      <c r="L417" s="14">
        <v>3</v>
      </c>
      <c r="M417" s="14">
        <v>33</v>
      </c>
      <c r="N417" s="14">
        <v>90</v>
      </c>
      <c r="O417" s="22">
        <v>1581562.94</v>
      </c>
      <c r="P417" s="83"/>
      <c r="Q417" s="25">
        <v>46203</v>
      </c>
      <c r="R417" s="14" t="s">
        <v>1760</v>
      </c>
      <c r="S417" s="17"/>
    </row>
    <row r="418" spans="1:19" ht="89.25">
      <c r="A418" s="72" t="s">
        <v>1761</v>
      </c>
      <c r="B418" s="72" t="s">
        <v>1762</v>
      </c>
      <c r="C418" s="72" t="s">
        <v>34</v>
      </c>
      <c r="D418" s="72" t="s">
        <v>1763</v>
      </c>
      <c r="E418" s="72" t="s">
        <v>1754</v>
      </c>
      <c r="F418" s="72" t="s">
        <v>1465</v>
      </c>
      <c r="G418" s="72" t="s">
        <v>106</v>
      </c>
      <c r="H418" s="72" t="s">
        <v>133</v>
      </c>
      <c r="I418" s="22">
        <v>1188000</v>
      </c>
      <c r="J418" s="22">
        <v>1188000</v>
      </c>
      <c r="K418" s="72" t="s">
        <v>51</v>
      </c>
      <c r="L418" s="72">
        <v>3</v>
      </c>
      <c r="M418" s="72">
        <v>33</v>
      </c>
      <c r="N418" s="72">
        <v>90</v>
      </c>
      <c r="O418" s="22" t="s">
        <v>1764</v>
      </c>
      <c r="P418" s="49"/>
      <c r="Q418" s="25">
        <v>46204</v>
      </c>
      <c r="R418" s="95" t="s">
        <v>1765</v>
      </c>
      <c r="S418" s="96" t="s">
        <v>878</v>
      </c>
    </row>
    <row r="419" spans="1:19">
      <c r="E419" s="97"/>
      <c r="H419" s="98"/>
      <c r="Q419" s="38"/>
      <c r="S419" s="91"/>
    </row>
    <row r="420" spans="1:19">
      <c r="H420" s="98"/>
      <c r="Q420" s="38"/>
      <c r="S420" s="91"/>
    </row>
    <row r="421" spans="1:19">
      <c r="H421" s="98"/>
      <c r="Q421" s="38"/>
      <c r="S421" s="91"/>
    </row>
    <row r="422" spans="1:19">
      <c r="H422" s="98"/>
      <c r="Q422" s="38"/>
      <c r="S422" s="91"/>
    </row>
    <row r="423" spans="1:19">
      <c r="H423" s="98"/>
      <c r="Q423" s="38"/>
      <c r="S423" s="91"/>
    </row>
    <row r="424" spans="1:19">
      <c r="H424" s="98"/>
      <c r="Q424" s="38"/>
      <c r="S424" s="91"/>
    </row>
    <row r="425" spans="1:19">
      <c r="H425" s="98"/>
      <c r="Q425" s="38"/>
      <c r="S425" s="91"/>
    </row>
    <row r="426" spans="1:19">
      <c r="H426" s="98"/>
      <c r="Q426" s="38"/>
      <c r="S426" s="91"/>
    </row>
    <row r="427" spans="1:19">
      <c r="H427" s="98"/>
      <c r="Q427" s="38"/>
      <c r="S427" s="91"/>
    </row>
    <row r="428" spans="1:19">
      <c r="H428" s="98"/>
      <c r="Q428" s="38"/>
      <c r="S428" s="91"/>
    </row>
    <row r="429" spans="1:19">
      <c r="H429" s="98"/>
      <c r="Q429" s="38"/>
      <c r="S429" s="91"/>
    </row>
    <row r="430" spans="1:19">
      <c r="H430" s="98"/>
      <c r="Q430" s="38"/>
      <c r="S430" s="91"/>
    </row>
    <row r="431" spans="1:19">
      <c r="H431" s="98"/>
      <c r="Q431" s="38"/>
      <c r="S431" s="91"/>
    </row>
    <row r="432" spans="1:19">
      <c r="H432" s="98"/>
      <c r="Q432" s="38"/>
      <c r="S432" s="91"/>
    </row>
    <row r="433" spans="8:19">
      <c r="H433" s="98"/>
      <c r="Q433" s="38"/>
      <c r="S433" s="91"/>
    </row>
    <row r="434" spans="8:19">
      <c r="H434" s="98"/>
      <c r="Q434" s="38"/>
      <c r="S434" s="91"/>
    </row>
    <row r="435" spans="8:19">
      <c r="H435" s="98"/>
      <c r="Q435" s="38"/>
      <c r="S435" s="91"/>
    </row>
    <row r="436" spans="8:19">
      <c r="H436" s="98"/>
      <c r="Q436" s="38"/>
      <c r="S436" s="91"/>
    </row>
    <row r="437" spans="8:19">
      <c r="H437" s="98"/>
      <c r="Q437" s="38"/>
      <c r="S437" s="91"/>
    </row>
    <row r="438" spans="8:19">
      <c r="H438" s="98"/>
      <c r="Q438" s="38"/>
      <c r="S438" s="91"/>
    </row>
    <row r="439" spans="8:19">
      <c r="H439" s="98"/>
      <c r="Q439" s="38"/>
      <c r="S439" s="91"/>
    </row>
    <row r="440" spans="8:19">
      <c r="H440" s="98"/>
      <c r="Q440" s="38"/>
      <c r="S440" s="91"/>
    </row>
    <row r="441" spans="8:19">
      <c r="H441" s="98"/>
      <c r="Q441" s="38"/>
      <c r="S441" s="91"/>
    </row>
    <row r="442" spans="8:19">
      <c r="H442" s="98"/>
      <c r="Q442" s="38"/>
      <c r="S442" s="91"/>
    </row>
    <row r="443" spans="8:19">
      <c r="H443" s="98"/>
      <c r="Q443" s="38"/>
      <c r="S443" s="91"/>
    </row>
    <row r="444" spans="8:19">
      <c r="H444" s="98"/>
      <c r="Q444" s="38"/>
      <c r="S444" s="91"/>
    </row>
    <row r="445" spans="8:19">
      <c r="H445" s="98"/>
      <c r="Q445" s="38"/>
      <c r="S445" s="91"/>
    </row>
    <row r="446" spans="8:19">
      <c r="H446" s="98"/>
      <c r="Q446" s="38"/>
      <c r="S446" s="91"/>
    </row>
    <row r="447" spans="8:19">
      <c r="H447" s="98"/>
      <c r="Q447" s="38"/>
      <c r="S447" s="91"/>
    </row>
    <row r="448" spans="8:19">
      <c r="H448" s="98"/>
      <c r="Q448" s="38"/>
      <c r="S448" s="91"/>
    </row>
    <row r="449" spans="8:19">
      <c r="H449" s="98"/>
      <c r="Q449" s="38"/>
      <c r="S449" s="91"/>
    </row>
    <row r="450" spans="8:19">
      <c r="H450" s="98"/>
      <c r="Q450" s="38"/>
      <c r="S450" s="91"/>
    </row>
    <row r="451" spans="8:19">
      <c r="H451" s="98"/>
      <c r="Q451" s="38"/>
      <c r="S451" s="91"/>
    </row>
    <row r="452" spans="8:19">
      <c r="H452" s="98"/>
      <c r="Q452" s="38"/>
      <c r="S452" s="91"/>
    </row>
    <row r="453" spans="8:19">
      <c r="H453" s="98"/>
      <c r="Q453" s="38"/>
      <c r="S453" s="91"/>
    </row>
    <row r="454" spans="8:19">
      <c r="H454" s="98"/>
      <c r="Q454" s="38"/>
      <c r="S454" s="91"/>
    </row>
    <row r="455" spans="8:19">
      <c r="H455" s="98"/>
      <c r="Q455" s="38"/>
      <c r="S455" s="91"/>
    </row>
    <row r="456" spans="8:19">
      <c r="H456" s="98"/>
      <c r="Q456" s="38"/>
      <c r="S456" s="91"/>
    </row>
    <row r="457" spans="8:19">
      <c r="H457" s="98"/>
      <c r="Q457" s="38"/>
      <c r="S457" s="91"/>
    </row>
    <row r="458" spans="8:19">
      <c r="H458" s="98"/>
      <c r="Q458" s="38"/>
      <c r="S458" s="91"/>
    </row>
    <row r="459" spans="8:19">
      <c r="H459" s="98"/>
      <c r="Q459" s="38"/>
      <c r="S459" s="91"/>
    </row>
    <row r="460" spans="8:19">
      <c r="H460" s="98"/>
      <c r="Q460" s="38"/>
      <c r="S460" s="91"/>
    </row>
    <row r="461" spans="8:19">
      <c r="H461" s="98"/>
      <c r="Q461" s="38"/>
      <c r="S461" s="91"/>
    </row>
    <row r="462" spans="8:19">
      <c r="H462" s="98"/>
      <c r="Q462" s="38"/>
      <c r="S462" s="91"/>
    </row>
    <row r="463" spans="8:19">
      <c r="H463" s="98"/>
      <c r="Q463" s="38"/>
      <c r="S463" s="91"/>
    </row>
    <row r="464" spans="8:19">
      <c r="H464" s="98"/>
      <c r="Q464" s="38"/>
      <c r="S464" s="91"/>
    </row>
    <row r="465" spans="8:19">
      <c r="H465" s="98"/>
      <c r="Q465" s="38"/>
      <c r="S465" s="91"/>
    </row>
    <row r="466" spans="8:19">
      <c r="H466" s="98"/>
      <c r="Q466" s="38"/>
      <c r="S466" s="91"/>
    </row>
    <row r="467" spans="8:19">
      <c r="H467" s="98"/>
      <c r="Q467" s="38"/>
      <c r="S467" s="91"/>
    </row>
    <row r="468" spans="8:19">
      <c r="H468" s="98"/>
      <c r="Q468" s="38"/>
      <c r="S468" s="91"/>
    </row>
    <row r="469" spans="8:19">
      <c r="H469" s="98"/>
      <c r="Q469" s="38"/>
      <c r="S469" s="91"/>
    </row>
    <row r="470" spans="8:19">
      <c r="H470" s="98"/>
      <c r="Q470" s="38"/>
      <c r="S470" s="91"/>
    </row>
    <row r="471" spans="8:19">
      <c r="H471" s="98"/>
      <c r="Q471" s="38"/>
      <c r="S471" s="91"/>
    </row>
    <row r="472" spans="8:19">
      <c r="H472" s="98"/>
      <c r="Q472" s="38"/>
      <c r="S472" s="91"/>
    </row>
    <row r="473" spans="8:19">
      <c r="H473" s="98"/>
      <c r="Q473" s="38"/>
      <c r="S473" s="91"/>
    </row>
    <row r="474" spans="8:19">
      <c r="H474" s="98"/>
      <c r="Q474" s="38"/>
      <c r="S474" s="91"/>
    </row>
    <row r="475" spans="8:19">
      <c r="H475" s="98"/>
      <c r="Q475" s="38"/>
      <c r="S475" s="91"/>
    </row>
    <row r="476" spans="8:19">
      <c r="H476" s="98"/>
      <c r="Q476" s="38"/>
      <c r="S476" s="91"/>
    </row>
    <row r="477" spans="8:19">
      <c r="H477" s="98"/>
      <c r="Q477" s="38"/>
      <c r="S477" s="91"/>
    </row>
    <row r="478" spans="8:19">
      <c r="H478" s="98"/>
      <c r="Q478" s="38"/>
      <c r="S478" s="91"/>
    </row>
    <row r="479" spans="8:19">
      <c r="H479" s="98"/>
      <c r="Q479" s="38"/>
      <c r="S479" s="91"/>
    </row>
    <row r="480" spans="8:19">
      <c r="H480" s="98"/>
      <c r="Q480" s="38"/>
      <c r="S480" s="91"/>
    </row>
    <row r="481" spans="8:19">
      <c r="H481" s="98"/>
      <c r="Q481" s="38"/>
      <c r="S481" s="91"/>
    </row>
    <row r="482" spans="8:19">
      <c r="H482" s="98"/>
      <c r="Q482" s="38"/>
      <c r="S482" s="91"/>
    </row>
    <row r="483" spans="8:19">
      <c r="H483" s="98"/>
      <c r="Q483" s="38"/>
      <c r="S483" s="91"/>
    </row>
    <row r="484" spans="8:19">
      <c r="H484" s="98"/>
      <c r="Q484" s="38"/>
      <c r="S484" s="91"/>
    </row>
    <row r="485" spans="8:19">
      <c r="H485" s="98"/>
      <c r="Q485" s="38"/>
      <c r="S485" s="91"/>
    </row>
    <row r="486" spans="8:19">
      <c r="H486" s="98"/>
      <c r="Q486" s="38"/>
      <c r="S486" s="91"/>
    </row>
    <row r="487" spans="8:19">
      <c r="H487" s="98"/>
      <c r="Q487" s="38"/>
      <c r="S487" s="91"/>
    </row>
    <row r="488" spans="8:19">
      <c r="H488" s="98"/>
      <c r="Q488" s="38"/>
      <c r="S488" s="91"/>
    </row>
    <row r="489" spans="8:19">
      <c r="H489" s="98"/>
      <c r="Q489" s="38"/>
      <c r="S489" s="91"/>
    </row>
    <row r="490" spans="8:19">
      <c r="H490" s="98"/>
      <c r="Q490" s="38"/>
      <c r="S490" s="91"/>
    </row>
    <row r="491" spans="8:19">
      <c r="H491" s="98"/>
      <c r="Q491" s="38"/>
      <c r="S491" s="91"/>
    </row>
    <row r="492" spans="8:19">
      <c r="H492" s="98"/>
      <c r="Q492" s="38"/>
      <c r="S492" s="91"/>
    </row>
    <row r="493" spans="8:19">
      <c r="H493" s="98"/>
      <c r="Q493" s="38"/>
      <c r="S493" s="91"/>
    </row>
    <row r="494" spans="8:19">
      <c r="H494" s="98"/>
      <c r="Q494" s="38"/>
      <c r="S494" s="91"/>
    </row>
    <row r="495" spans="8:19">
      <c r="H495" s="98"/>
      <c r="Q495" s="38"/>
      <c r="S495" s="91"/>
    </row>
    <row r="496" spans="8:19">
      <c r="H496" s="98"/>
      <c r="Q496" s="38"/>
      <c r="S496" s="91"/>
    </row>
    <row r="497" spans="8:19">
      <c r="H497" s="98"/>
      <c r="Q497" s="38"/>
      <c r="S497" s="91"/>
    </row>
    <row r="498" spans="8:19">
      <c r="H498" s="98"/>
      <c r="Q498" s="38"/>
      <c r="S498" s="91"/>
    </row>
    <row r="499" spans="8:19">
      <c r="H499" s="98"/>
      <c r="Q499" s="38"/>
      <c r="S499" s="91"/>
    </row>
    <row r="500" spans="8:19">
      <c r="H500" s="98"/>
      <c r="Q500" s="38"/>
      <c r="S500" s="91"/>
    </row>
    <row r="501" spans="8:19">
      <c r="H501" s="98"/>
      <c r="Q501" s="38"/>
      <c r="S501" s="91"/>
    </row>
    <row r="502" spans="8:19">
      <c r="H502" s="98"/>
      <c r="Q502" s="38"/>
      <c r="S502" s="91"/>
    </row>
    <row r="503" spans="8:19">
      <c r="H503" s="98"/>
      <c r="Q503" s="38"/>
      <c r="S503" s="91"/>
    </row>
    <row r="504" spans="8:19">
      <c r="H504" s="98"/>
      <c r="Q504" s="38"/>
      <c r="S504" s="91"/>
    </row>
    <row r="505" spans="8:19">
      <c r="H505" s="98"/>
      <c r="Q505" s="38"/>
      <c r="S505" s="91"/>
    </row>
    <row r="506" spans="8:19">
      <c r="H506" s="98"/>
      <c r="Q506" s="38"/>
      <c r="S506" s="91"/>
    </row>
    <row r="507" spans="8:19">
      <c r="H507" s="98"/>
      <c r="Q507" s="38"/>
      <c r="S507" s="91"/>
    </row>
    <row r="508" spans="8:19">
      <c r="H508" s="98"/>
      <c r="Q508" s="38"/>
      <c r="S508" s="91"/>
    </row>
    <row r="509" spans="8:19">
      <c r="H509" s="98"/>
      <c r="Q509" s="38"/>
      <c r="S509" s="91"/>
    </row>
    <row r="510" spans="8:19">
      <c r="H510" s="98"/>
      <c r="Q510" s="38"/>
      <c r="S510" s="91"/>
    </row>
    <row r="511" spans="8:19">
      <c r="H511" s="98"/>
      <c r="Q511" s="38"/>
      <c r="S511" s="91"/>
    </row>
    <row r="512" spans="8:19">
      <c r="H512" s="98"/>
      <c r="Q512" s="38"/>
      <c r="S512" s="91"/>
    </row>
    <row r="513" spans="8:19">
      <c r="H513" s="98"/>
      <c r="Q513" s="38"/>
      <c r="S513" s="91"/>
    </row>
    <row r="514" spans="8:19">
      <c r="H514" s="98"/>
      <c r="Q514" s="38"/>
      <c r="S514" s="91"/>
    </row>
    <row r="515" spans="8:19">
      <c r="H515" s="98"/>
      <c r="Q515" s="38"/>
      <c r="S515" s="91"/>
    </row>
    <row r="516" spans="8:19">
      <c r="H516" s="98"/>
      <c r="Q516" s="38"/>
      <c r="S516" s="91"/>
    </row>
    <row r="517" spans="8:19">
      <c r="H517" s="98"/>
      <c r="Q517" s="38"/>
      <c r="S517" s="91"/>
    </row>
    <row r="518" spans="8:19">
      <c r="H518" s="98"/>
      <c r="Q518" s="38"/>
      <c r="S518" s="91"/>
    </row>
    <row r="519" spans="8:19">
      <c r="H519" s="98"/>
      <c r="Q519" s="38"/>
      <c r="S519" s="91"/>
    </row>
    <row r="520" spans="8:19">
      <c r="H520" s="98"/>
      <c r="Q520" s="38"/>
      <c r="S520" s="91"/>
    </row>
    <row r="521" spans="8:19">
      <c r="H521" s="98"/>
      <c r="Q521" s="38"/>
      <c r="S521" s="91"/>
    </row>
    <row r="522" spans="8:19">
      <c r="H522" s="98"/>
      <c r="Q522" s="38"/>
      <c r="S522" s="91"/>
    </row>
    <row r="523" spans="8:19">
      <c r="H523" s="98"/>
      <c r="Q523" s="38"/>
      <c r="S523" s="91"/>
    </row>
    <row r="524" spans="8:19">
      <c r="H524" s="98"/>
      <c r="Q524" s="38"/>
      <c r="S524" s="91"/>
    </row>
    <row r="525" spans="8:19">
      <c r="H525" s="98"/>
      <c r="Q525" s="38"/>
      <c r="S525" s="91"/>
    </row>
    <row r="526" spans="8:19">
      <c r="H526" s="98"/>
      <c r="Q526" s="38"/>
      <c r="S526" s="91"/>
    </row>
    <row r="527" spans="8:19">
      <c r="H527" s="98"/>
      <c r="Q527" s="38"/>
      <c r="S527" s="91"/>
    </row>
    <row r="528" spans="8:19">
      <c r="H528" s="98"/>
      <c r="Q528" s="38"/>
      <c r="S528" s="91"/>
    </row>
    <row r="529" spans="8:19">
      <c r="H529" s="98"/>
      <c r="Q529" s="38"/>
      <c r="S529" s="91"/>
    </row>
    <row r="530" spans="8:19">
      <c r="H530" s="98"/>
      <c r="Q530" s="38"/>
      <c r="S530" s="91"/>
    </row>
    <row r="531" spans="8:19">
      <c r="H531" s="98"/>
      <c r="Q531" s="38"/>
      <c r="S531" s="91"/>
    </row>
    <row r="532" spans="8:19">
      <c r="H532" s="98"/>
      <c r="Q532" s="38"/>
      <c r="S532" s="91"/>
    </row>
    <row r="533" spans="8:19">
      <c r="H533" s="98"/>
      <c r="Q533" s="38"/>
      <c r="S533" s="91"/>
    </row>
    <row r="534" spans="8:19">
      <c r="H534" s="98"/>
      <c r="Q534" s="38"/>
      <c r="S534" s="91"/>
    </row>
    <row r="535" spans="8:19">
      <c r="H535" s="98"/>
      <c r="Q535" s="38"/>
      <c r="S535" s="91"/>
    </row>
    <row r="536" spans="8:19">
      <c r="H536" s="98"/>
      <c r="Q536" s="38"/>
      <c r="S536" s="91"/>
    </row>
    <row r="537" spans="8:19">
      <c r="H537" s="98"/>
      <c r="Q537" s="38"/>
      <c r="S537" s="91"/>
    </row>
    <row r="538" spans="8:19">
      <c r="H538" s="98"/>
      <c r="Q538" s="38"/>
      <c r="S538" s="91"/>
    </row>
    <row r="539" spans="8:19">
      <c r="H539" s="98"/>
      <c r="Q539" s="38"/>
      <c r="S539" s="91"/>
    </row>
    <row r="540" spans="8:19">
      <c r="H540" s="98"/>
      <c r="Q540" s="38"/>
      <c r="S540" s="91"/>
    </row>
    <row r="541" spans="8:19">
      <c r="H541" s="98"/>
      <c r="Q541" s="38"/>
      <c r="S541" s="91"/>
    </row>
    <row r="542" spans="8:19">
      <c r="H542" s="98"/>
      <c r="Q542" s="38"/>
      <c r="S542" s="91"/>
    </row>
    <row r="543" spans="8:19">
      <c r="H543" s="98"/>
      <c r="Q543" s="38"/>
      <c r="S543" s="91"/>
    </row>
    <row r="544" spans="8:19">
      <c r="H544" s="98"/>
      <c r="Q544" s="38"/>
      <c r="S544" s="91"/>
    </row>
    <row r="545" spans="8:19">
      <c r="H545" s="98"/>
      <c r="Q545" s="38"/>
      <c r="S545" s="91"/>
    </row>
    <row r="546" spans="8:19">
      <c r="H546" s="98"/>
      <c r="Q546" s="38"/>
      <c r="S546" s="91"/>
    </row>
    <row r="547" spans="8:19">
      <c r="H547" s="98"/>
      <c r="Q547" s="38"/>
      <c r="S547" s="91"/>
    </row>
    <row r="548" spans="8:19">
      <c r="H548" s="98"/>
      <c r="Q548" s="38"/>
      <c r="S548" s="91"/>
    </row>
    <row r="549" spans="8:19">
      <c r="H549" s="98"/>
      <c r="Q549" s="38"/>
      <c r="S549" s="91"/>
    </row>
    <row r="550" spans="8:19">
      <c r="H550" s="98"/>
      <c r="Q550" s="38"/>
      <c r="S550" s="91"/>
    </row>
    <row r="551" spans="8:19">
      <c r="H551" s="98"/>
      <c r="Q551" s="38"/>
      <c r="S551" s="91"/>
    </row>
    <row r="552" spans="8:19">
      <c r="H552" s="98"/>
      <c r="Q552" s="38"/>
      <c r="S552" s="91"/>
    </row>
    <row r="553" spans="8:19">
      <c r="H553" s="98"/>
      <c r="Q553" s="38"/>
      <c r="S553" s="91"/>
    </row>
    <row r="554" spans="8:19">
      <c r="H554" s="98"/>
      <c r="Q554" s="38"/>
      <c r="S554" s="91"/>
    </row>
    <row r="555" spans="8:19">
      <c r="H555" s="98"/>
      <c r="Q555" s="38"/>
      <c r="S555" s="91"/>
    </row>
    <row r="556" spans="8:19">
      <c r="H556" s="98"/>
      <c r="Q556" s="38"/>
      <c r="S556" s="91"/>
    </row>
    <row r="557" spans="8:19">
      <c r="H557" s="98"/>
      <c r="Q557" s="38"/>
      <c r="S557" s="91"/>
    </row>
    <row r="558" spans="8:19">
      <c r="H558" s="98"/>
      <c r="Q558" s="38"/>
      <c r="S558" s="91"/>
    </row>
    <row r="559" spans="8:19">
      <c r="H559" s="98"/>
      <c r="Q559" s="38"/>
      <c r="S559" s="91"/>
    </row>
    <row r="560" spans="8:19">
      <c r="H560" s="98"/>
      <c r="Q560" s="38"/>
      <c r="S560" s="91"/>
    </row>
    <row r="561" spans="8:19">
      <c r="H561" s="98"/>
      <c r="Q561" s="38"/>
      <c r="S561" s="91"/>
    </row>
    <row r="562" spans="8:19">
      <c r="H562" s="98"/>
      <c r="Q562" s="38"/>
      <c r="S562" s="91"/>
    </row>
    <row r="563" spans="8:19">
      <c r="H563" s="98"/>
      <c r="Q563" s="38"/>
      <c r="S563" s="91"/>
    </row>
    <row r="564" spans="8:19">
      <c r="H564" s="98"/>
      <c r="Q564" s="38"/>
      <c r="S564" s="91"/>
    </row>
    <row r="565" spans="8:19">
      <c r="H565" s="98"/>
      <c r="Q565" s="38"/>
      <c r="S565" s="91"/>
    </row>
    <row r="566" spans="8:19">
      <c r="H566" s="98"/>
      <c r="Q566" s="38"/>
      <c r="S566" s="91"/>
    </row>
    <row r="567" spans="8:19">
      <c r="H567" s="98"/>
      <c r="Q567" s="38"/>
      <c r="S567" s="91"/>
    </row>
    <row r="568" spans="8:19">
      <c r="H568" s="98"/>
      <c r="Q568" s="38"/>
      <c r="S568" s="91"/>
    </row>
    <row r="569" spans="8:19">
      <c r="H569" s="98"/>
      <c r="Q569" s="38"/>
      <c r="S569" s="91"/>
    </row>
    <row r="570" spans="8:19">
      <c r="H570" s="98"/>
      <c r="Q570" s="38"/>
      <c r="S570" s="91"/>
    </row>
    <row r="571" spans="8:19">
      <c r="H571" s="98"/>
      <c r="Q571" s="38"/>
      <c r="S571" s="91"/>
    </row>
    <row r="572" spans="8:19">
      <c r="H572" s="98"/>
      <c r="Q572" s="38"/>
      <c r="S572" s="91"/>
    </row>
    <row r="573" spans="8:19">
      <c r="H573" s="98"/>
      <c r="Q573" s="38"/>
      <c r="S573" s="91"/>
    </row>
    <row r="574" spans="8:19">
      <c r="H574" s="98"/>
      <c r="Q574" s="38"/>
      <c r="S574" s="91"/>
    </row>
    <row r="575" spans="8:19">
      <c r="H575" s="98"/>
      <c r="Q575" s="38"/>
      <c r="S575" s="91"/>
    </row>
    <row r="576" spans="8:19">
      <c r="H576" s="98"/>
      <c r="Q576" s="38"/>
      <c r="S576" s="91"/>
    </row>
    <row r="577" spans="8:19">
      <c r="H577" s="98"/>
      <c r="Q577" s="38"/>
      <c r="S577" s="91"/>
    </row>
    <row r="578" spans="8:19">
      <c r="H578" s="98"/>
      <c r="Q578" s="38"/>
      <c r="S578" s="91"/>
    </row>
    <row r="579" spans="8:19">
      <c r="H579" s="98"/>
      <c r="Q579" s="38"/>
      <c r="S579" s="91"/>
    </row>
    <row r="580" spans="8:19">
      <c r="H580" s="98"/>
      <c r="Q580" s="38"/>
      <c r="S580" s="91"/>
    </row>
    <row r="581" spans="8:19">
      <c r="H581" s="98"/>
      <c r="Q581" s="38"/>
      <c r="S581" s="91"/>
    </row>
    <row r="582" spans="8:19">
      <c r="H582" s="98"/>
      <c r="Q582" s="38"/>
      <c r="S582" s="91"/>
    </row>
    <row r="583" spans="8:19">
      <c r="H583" s="98"/>
      <c r="Q583" s="38"/>
      <c r="S583" s="91"/>
    </row>
    <row r="584" spans="8:19">
      <c r="H584" s="98"/>
      <c r="Q584" s="38"/>
      <c r="S584" s="91"/>
    </row>
    <row r="585" spans="8:19">
      <c r="H585" s="98"/>
      <c r="Q585" s="38"/>
      <c r="S585" s="91"/>
    </row>
    <row r="586" spans="8:19">
      <c r="H586" s="98"/>
      <c r="Q586" s="38"/>
      <c r="S586" s="91"/>
    </row>
    <row r="587" spans="8:19">
      <c r="H587" s="98"/>
      <c r="Q587" s="38"/>
      <c r="S587" s="91"/>
    </row>
    <row r="588" spans="8:19">
      <c r="H588" s="98"/>
      <c r="Q588" s="38"/>
      <c r="S588" s="91"/>
    </row>
    <row r="589" spans="8:19">
      <c r="H589" s="98"/>
      <c r="Q589" s="38"/>
      <c r="S589" s="91"/>
    </row>
    <row r="590" spans="8:19">
      <c r="H590" s="98"/>
      <c r="Q590" s="38"/>
      <c r="S590" s="91"/>
    </row>
    <row r="591" spans="8:19">
      <c r="H591" s="98"/>
      <c r="Q591" s="38"/>
      <c r="S591" s="91"/>
    </row>
    <row r="592" spans="8:19">
      <c r="H592" s="98"/>
      <c r="Q592" s="38"/>
      <c r="S592" s="91"/>
    </row>
    <row r="593" spans="8:19">
      <c r="H593" s="98"/>
      <c r="Q593" s="38"/>
      <c r="S593" s="91"/>
    </row>
    <row r="594" spans="8:19">
      <c r="H594" s="98"/>
      <c r="Q594" s="38"/>
      <c r="S594" s="91"/>
    </row>
    <row r="595" spans="8:19">
      <c r="H595" s="98"/>
      <c r="Q595" s="38"/>
      <c r="S595" s="91"/>
    </row>
    <row r="596" spans="8:19">
      <c r="H596" s="98"/>
      <c r="Q596" s="38"/>
      <c r="S596" s="91"/>
    </row>
    <row r="597" spans="8:19">
      <c r="H597" s="98"/>
      <c r="Q597" s="38"/>
      <c r="S597" s="91"/>
    </row>
    <row r="598" spans="8:19">
      <c r="H598" s="98"/>
      <c r="Q598" s="38"/>
      <c r="S598" s="91"/>
    </row>
    <row r="599" spans="8:19">
      <c r="H599" s="98"/>
      <c r="Q599" s="38"/>
      <c r="S599" s="91"/>
    </row>
    <row r="600" spans="8:19">
      <c r="H600" s="98"/>
      <c r="Q600" s="38"/>
      <c r="S600" s="91"/>
    </row>
    <row r="601" spans="8:19">
      <c r="H601" s="98"/>
      <c r="Q601" s="38"/>
      <c r="S601" s="91"/>
    </row>
    <row r="602" spans="8:19">
      <c r="H602" s="98"/>
      <c r="Q602" s="38"/>
      <c r="S602" s="91"/>
    </row>
    <row r="603" spans="8:19">
      <c r="H603" s="98"/>
      <c r="Q603" s="38"/>
      <c r="S603" s="91"/>
    </row>
    <row r="604" spans="8:19">
      <c r="H604" s="98"/>
      <c r="Q604" s="38"/>
      <c r="S604" s="91"/>
    </row>
    <row r="605" spans="8:19">
      <c r="H605" s="98"/>
      <c r="Q605" s="38"/>
      <c r="S605" s="91"/>
    </row>
    <row r="606" spans="8:19">
      <c r="H606" s="98"/>
      <c r="Q606" s="38"/>
      <c r="S606" s="91"/>
    </row>
    <row r="607" spans="8:19">
      <c r="H607" s="98"/>
      <c r="Q607" s="38"/>
      <c r="S607" s="91"/>
    </row>
    <row r="608" spans="8:19">
      <c r="H608" s="98"/>
      <c r="Q608" s="38"/>
      <c r="S608" s="91"/>
    </row>
    <row r="609" spans="8:19">
      <c r="H609" s="98"/>
      <c r="Q609" s="38"/>
      <c r="S609" s="91"/>
    </row>
    <row r="610" spans="8:19">
      <c r="H610" s="98"/>
      <c r="Q610" s="38"/>
      <c r="S610" s="91"/>
    </row>
    <row r="611" spans="8:19">
      <c r="H611" s="98"/>
      <c r="Q611" s="38"/>
      <c r="S611" s="91"/>
    </row>
    <row r="612" spans="8:19">
      <c r="H612" s="98"/>
      <c r="Q612" s="38"/>
      <c r="S612" s="91"/>
    </row>
    <row r="613" spans="8:19">
      <c r="H613" s="98"/>
      <c r="Q613" s="38"/>
      <c r="S613" s="91"/>
    </row>
    <row r="614" spans="8:19">
      <c r="H614" s="98"/>
      <c r="Q614" s="38"/>
      <c r="S614" s="91"/>
    </row>
    <row r="615" spans="8:19">
      <c r="H615" s="98"/>
      <c r="Q615" s="38"/>
      <c r="S615" s="91"/>
    </row>
    <row r="616" spans="8:19">
      <c r="H616" s="98"/>
      <c r="Q616" s="38"/>
      <c r="S616" s="91"/>
    </row>
    <row r="617" spans="8:19">
      <c r="H617" s="98"/>
      <c r="Q617" s="38"/>
      <c r="S617" s="91"/>
    </row>
    <row r="618" spans="8:19">
      <c r="H618" s="98"/>
      <c r="Q618" s="38"/>
      <c r="S618" s="91"/>
    </row>
    <row r="619" spans="8:19">
      <c r="H619" s="98"/>
      <c r="Q619" s="38"/>
      <c r="S619" s="91"/>
    </row>
    <row r="620" spans="8:19">
      <c r="H620" s="98"/>
      <c r="Q620" s="38"/>
      <c r="S620" s="91"/>
    </row>
    <row r="621" spans="8:19">
      <c r="H621" s="98"/>
      <c r="Q621" s="38"/>
      <c r="S621" s="91"/>
    </row>
    <row r="622" spans="8:19">
      <c r="H622" s="98"/>
      <c r="Q622" s="38"/>
      <c r="S622" s="91"/>
    </row>
    <row r="623" spans="8:19">
      <c r="H623" s="98"/>
      <c r="Q623" s="38"/>
      <c r="S623" s="91"/>
    </row>
    <row r="624" spans="8:19">
      <c r="H624" s="98"/>
      <c r="Q624" s="38"/>
      <c r="S624" s="91"/>
    </row>
    <row r="625" spans="8:19">
      <c r="H625" s="98"/>
      <c r="Q625" s="38"/>
      <c r="S625" s="91"/>
    </row>
    <row r="626" spans="8:19">
      <c r="H626" s="98"/>
      <c r="Q626" s="38"/>
      <c r="S626" s="91"/>
    </row>
    <row r="627" spans="8:19">
      <c r="H627" s="98"/>
      <c r="Q627" s="38"/>
      <c r="S627" s="91"/>
    </row>
    <row r="628" spans="8:19">
      <c r="H628" s="98"/>
      <c r="Q628" s="38"/>
      <c r="S628" s="91"/>
    </row>
    <row r="629" spans="8:19">
      <c r="H629" s="98"/>
      <c r="Q629" s="38"/>
      <c r="S629" s="91"/>
    </row>
    <row r="630" spans="8:19">
      <c r="H630" s="98"/>
      <c r="Q630" s="38"/>
      <c r="S630" s="91"/>
    </row>
    <row r="631" spans="8:19">
      <c r="H631" s="98"/>
      <c r="Q631" s="38"/>
      <c r="S631" s="91"/>
    </row>
    <row r="632" spans="8:19">
      <c r="H632" s="98"/>
      <c r="Q632" s="38"/>
      <c r="S632" s="91"/>
    </row>
    <row r="633" spans="8:19">
      <c r="H633" s="98"/>
      <c r="Q633" s="38"/>
      <c r="S633" s="91"/>
    </row>
    <row r="634" spans="8:19">
      <c r="H634" s="98"/>
      <c r="Q634" s="38"/>
      <c r="S634" s="91"/>
    </row>
    <row r="635" spans="8:19">
      <c r="H635" s="98"/>
      <c r="Q635" s="38"/>
      <c r="S635" s="91"/>
    </row>
    <row r="636" spans="8:19">
      <c r="H636" s="98"/>
      <c r="Q636" s="38"/>
      <c r="S636" s="91"/>
    </row>
    <row r="637" spans="8:19">
      <c r="H637" s="98"/>
      <c r="Q637" s="38"/>
      <c r="S637" s="91"/>
    </row>
    <row r="638" spans="8:19">
      <c r="H638" s="98"/>
      <c r="Q638" s="38"/>
      <c r="S638" s="91"/>
    </row>
    <row r="639" spans="8:19">
      <c r="H639" s="98"/>
      <c r="Q639" s="38"/>
      <c r="S639" s="91"/>
    </row>
    <row r="640" spans="8:19">
      <c r="H640" s="98"/>
      <c r="Q640" s="38"/>
      <c r="S640" s="91"/>
    </row>
    <row r="641" spans="8:19">
      <c r="H641" s="98"/>
      <c r="Q641" s="38"/>
      <c r="S641" s="91"/>
    </row>
    <row r="642" spans="8:19">
      <c r="H642" s="98"/>
      <c r="Q642" s="38"/>
      <c r="S642" s="91"/>
    </row>
    <row r="643" spans="8:19">
      <c r="H643" s="98"/>
      <c r="Q643" s="38"/>
      <c r="S643" s="91"/>
    </row>
    <row r="644" spans="8:19">
      <c r="H644" s="98"/>
      <c r="Q644" s="38"/>
      <c r="S644" s="91"/>
    </row>
    <row r="645" spans="8:19">
      <c r="H645" s="98"/>
      <c r="Q645" s="38"/>
      <c r="S645" s="91"/>
    </row>
    <row r="646" spans="8:19">
      <c r="H646" s="98"/>
      <c r="Q646" s="38"/>
      <c r="S646" s="91"/>
    </row>
    <row r="647" spans="8:19">
      <c r="H647" s="98"/>
      <c r="Q647" s="38"/>
      <c r="S647" s="91"/>
    </row>
    <row r="648" spans="8:19">
      <c r="H648" s="98"/>
      <c r="Q648" s="38"/>
      <c r="S648" s="91"/>
    </row>
    <row r="649" spans="8:19">
      <c r="H649" s="98"/>
      <c r="Q649" s="38"/>
      <c r="S649" s="91"/>
    </row>
    <row r="650" spans="8:19">
      <c r="H650" s="98"/>
      <c r="Q650" s="38"/>
      <c r="S650" s="91"/>
    </row>
    <row r="651" spans="8:19">
      <c r="H651" s="98"/>
      <c r="Q651" s="38"/>
      <c r="S651" s="91"/>
    </row>
    <row r="652" spans="8:19">
      <c r="H652" s="98"/>
      <c r="Q652" s="38"/>
      <c r="S652" s="91"/>
    </row>
    <row r="653" spans="8:19">
      <c r="H653" s="98"/>
      <c r="Q653" s="38"/>
      <c r="S653" s="91"/>
    </row>
    <row r="654" spans="8:19">
      <c r="H654" s="98"/>
      <c r="Q654" s="38"/>
      <c r="S654" s="91"/>
    </row>
    <row r="655" spans="8:19">
      <c r="H655" s="98"/>
      <c r="Q655" s="38"/>
      <c r="S655" s="91"/>
    </row>
    <row r="656" spans="8:19">
      <c r="H656" s="98"/>
      <c r="Q656" s="38"/>
      <c r="S656" s="91"/>
    </row>
    <row r="657" spans="8:19">
      <c r="H657" s="98"/>
      <c r="Q657" s="38"/>
      <c r="S657" s="91"/>
    </row>
    <row r="658" spans="8:19">
      <c r="H658" s="98"/>
      <c r="Q658" s="38"/>
      <c r="S658" s="91"/>
    </row>
    <row r="659" spans="8:19">
      <c r="H659" s="98"/>
      <c r="Q659" s="38"/>
      <c r="S659" s="91"/>
    </row>
    <row r="660" spans="8:19">
      <c r="H660" s="98"/>
      <c r="Q660" s="38"/>
      <c r="S660" s="91"/>
    </row>
    <row r="661" spans="8:19">
      <c r="H661" s="98"/>
      <c r="Q661" s="38"/>
      <c r="S661" s="91"/>
    </row>
    <row r="662" spans="8:19">
      <c r="H662" s="98"/>
      <c r="Q662" s="38"/>
      <c r="S662" s="91"/>
    </row>
    <row r="663" spans="8:19">
      <c r="H663" s="98"/>
      <c r="Q663" s="38"/>
      <c r="S663" s="91"/>
    </row>
    <row r="664" spans="8:19">
      <c r="H664" s="98"/>
      <c r="Q664" s="38"/>
      <c r="S664" s="91"/>
    </row>
    <row r="665" spans="8:19">
      <c r="H665" s="98"/>
      <c r="Q665" s="38"/>
      <c r="S665" s="91"/>
    </row>
    <row r="666" spans="8:19">
      <c r="H666" s="98"/>
      <c r="Q666" s="38"/>
      <c r="S666" s="91"/>
    </row>
    <row r="667" spans="8:19">
      <c r="H667" s="98"/>
      <c r="Q667" s="38"/>
      <c r="S667" s="91"/>
    </row>
    <row r="668" spans="8:19">
      <c r="H668" s="98"/>
      <c r="Q668" s="38"/>
      <c r="S668" s="91"/>
    </row>
    <row r="669" spans="8:19">
      <c r="H669" s="98"/>
      <c r="Q669" s="38"/>
      <c r="S669" s="91"/>
    </row>
    <row r="670" spans="8:19">
      <c r="H670" s="98"/>
      <c r="Q670" s="38"/>
      <c r="S670" s="91"/>
    </row>
    <row r="671" spans="8:19">
      <c r="H671" s="98"/>
      <c r="Q671" s="38"/>
      <c r="S671" s="91"/>
    </row>
    <row r="672" spans="8:19">
      <c r="H672" s="98"/>
      <c r="Q672" s="38"/>
      <c r="S672" s="91"/>
    </row>
    <row r="673" spans="8:19">
      <c r="H673" s="98"/>
      <c r="Q673" s="38"/>
      <c r="S673" s="91"/>
    </row>
    <row r="674" spans="8:19">
      <c r="H674" s="98"/>
      <c r="Q674" s="38"/>
      <c r="S674" s="91"/>
    </row>
    <row r="675" spans="8:19">
      <c r="H675" s="98"/>
      <c r="Q675" s="38"/>
      <c r="S675" s="91"/>
    </row>
    <row r="676" spans="8:19">
      <c r="H676" s="98"/>
      <c r="Q676" s="38"/>
      <c r="S676" s="91"/>
    </row>
    <row r="677" spans="8:19">
      <c r="H677" s="98"/>
      <c r="Q677" s="38"/>
      <c r="S677" s="91"/>
    </row>
    <row r="678" spans="8:19">
      <c r="H678" s="98"/>
      <c r="Q678" s="38"/>
      <c r="S678" s="91"/>
    </row>
    <row r="679" spans="8:19">
      <c r="H679" s="98"/>
      <c r="Q679" s="38"/>
      <c r="S679" s="91"/>
    </row>
    <row r="680" spans="8:19">
      <c r="H680" s="98"/>
      <c r="Q680" s="38"/>
      <c r="S680" s="91"/>
    </row>
    <row r="681" spans="8:19">
      <c r="H681" s="98"/>
      <c r="Q681" s="38"/>
      <c r="S681" s="91"/>
    </row>
    <row r="682" spans="8:19">
      <c r="H682" s="98"/>
      <c r="Q682" s="38"/>
      <c r="S682" s="91"/>
    </row>
    <row r="683" spans="8:19">
      <c r="H683" s="98"/>
      <c r="Q683" s="38"/>
      <c r="S683" s="91"/>
    </row>
    <row r="684" spans="8:19">
      <c r="H684" s="98"/>
      <c r="Q684" s="38"/>
      <c r="S684" s="91"/>
    </row>
    <row r="685" spans="8:19">
      <c r="H685" s="98"/>
      <c r="Q685" s="38"/>
      <c r="S685" s="91"/>
    </row>
    <row r="686" spans="8:19">
      <c r="H686" s="98"/>
      <c r="Q686" s="38"/>
      <c r="S686" s="91"/>
    </row>
    <row r="687" spans="8:19">
      <c r="H687" s="98"/>
      <c r="Q687" s="38"/>
      <c r="S687" s="91"/>
    </row>
    <row r="688" spans="8:19">
      <c r="H688" s="98"/>
      <c r="Q688" s="38"/>
      <c r="S688" s="91"/>
    </row>
    <row r="689" spans="8:19">
      <c r="H689" s="98"/>
      <c r="Q689" s="38"/>
      <c r="S689" s="91"/>
    </row>
    <row r="690" spans="8:19">
      <c r="H690" s="98"/>
      <c r="Q690" s="38"/>
      <c r="S690" s="91"/>
    </row>
    <row r="691" spans="8:19">
      <c r="H691" s="98"/>
      <c r="Q691" s="38"/>
      <c r="S691" s="91"/>
    </row>
    <row r="692" spans="8:19">
      <c r="H692" s="98"/>
      <c r="Q692" s="38"/>
      <c r="S692" s="91"/>
    </row>
    <row r="693" spans="8:19">
      <c r="H693" s="98"/>
      <c r="Q693" s="38"/>
      <c r="S693" s="91"/>
    </row>
    <row r="694" spans="8:19">
      <c r="H694" s="98"/>
      <c r="Q694" s="38"/>
      <c r="S694" s="91"/>
    </row>
    <row r="695" spans="8:19">
      <c r="H695" s="98"/>
      <c r="Q695" s="38"/>
      <c r="S695" s="91"/>
    </row>
    <row r="696" spans="8:19">
      <c r="H696" s="98"/>
      <c r="Q696" s="38"/>
      <c r="S696" s="91"/>
    </row>
    <row r="697" spans="8:19">
      <c r="H697" s="98"/>
      <c r="Q697" s="38"/>
      <c r="S697" s="91"/>
    </row>
    <row r="698" spans="8:19">
      <c r="H698" s="98"/>
      <c r="Q698" s="38"/>
      <c r="S698" s="91"/>
    </row>
    <row r="699" spans="8:19">
      <c r="H699" s="98"/>
      <c r="Q699" s="38"/>
      <c r="S699" s="91"/>
    </row>
    <row r="700" spans="8:19">
      <c r="H700" s="98"/>
      <c r="Q700" s="38"/>
      <c r="S700" s="91"/>
    </row>
    <row r="701" spans="8:19">
      <c r="H701" s="98"/>
      <c r="Q701" s="38"/>
      <c r="S701" s="91"/>
    </row>
    <row r="702" spans="8:19">
      <c r="H702" s="98"/>
      <c r="Q702" s="38"/>
      <c r="S702" s="91"/>
    </row>
    <row r="703" spans="8:19">
      <c r="H703" s="98"/>
      <c r="Q703" s="38"/>
      <c r="S703" s="91"/>
    </row>
    <row r="704" spans="8:19">
      <c r="H704" s="98"/>
      <c r="Q704" s="38"/>
      <c r="S704" s="91"/>
    </row>
    <row r="705" spans="8:19">
      <c r="H705" s="98"/>
      <c r="Q705" s="38"/>
      <c r="S705" s="91"/>
    </row>
    <row r="706" spans="8:19">
      <c r="H706" s="98"/>
      <c r="Q706" s="38"/>
      <c r="S706" s="91"/>
    </row>
    <row r="707" spans="8:19">
      <c r="H707" s="98"/>
      <c r="Q707" s="38"/>
      <c r="S707" s="91"/>
    </row>
    <row r="708" spans="8:19">
      <c r="H708" s="98"/>
      <c r="Q708" s="38"/>
      <c r="S708" s="91"/>
    </row>
    <row r="709" spans="8:19">
      <c r="H709" s="98"/>
      <c r="Q709" s="38"/>
      <c r="S709" s="91"/>
    </row>
    <row r="710" spans="8:19">
      <c r="H710" s="98"/>
      <c r="Q710" s="38"/>
      <c r="S710" s="91"/>
    </row>
    <row r="711" spans="8:19">
      <c r="H711" s="98"/>
      <c r="Q711" s="38"/>
      <c r="S711" s="91"/>
    </row>
    <row r="712" spans="8:19">
      <c r="H712" s="98"/>
      <c r="Q712" s="38"/>
      <c r="S712" s="91"/>
    </row>
    <row r="713" spans="8:19">
      <c r="H713" s="98"/>
      <c r="Q713" s="38"/>
      <c r="S713" s="91"/>
    </row>
    <row r="714" spans="8:19">
      <c r="H714" s="98"/>
      <c r="Q714" s="38"/>
      <c r="S714" s="91"/>
    </row>
    <row r="715" spans="8:19">
      <c r="H715" s="98"/>
      <c r="Q715" s="38"/>
      <c r="S715" s="91"/>
    </row>
    <row r="716" spans="8:19">
      <c r="H716" s="98"/>
      <c r="Q716" s="38"/>
      <c r="S716" s="91"/>
    </row>
    <row r="717" spans="8:19">
      <c r="H717" s="98"/>
      <c r="Q717" s="38"/>
      <c r="S717" s="91"/>
    </row>
    <row r="718" spans="8:19">
      <c r="H718" s="98"/>
      <c r="Q718" s="38"/>
      <c r="S718" s="91"/>
    </row>
    <row r="719" spans="8:19">
      <c r="H719" s="98"/>
      <c r="Q719" s="38"/>
      <c r="S719" s="91"/>
    </row>
    <row r="720" spans="8:19">
      <c r="H720" s="98"/>
      <c r="Q720" s="38"/>
      <c r="S720" s="91"/>
    </row>
    <row r="721" spans="8:19">
      <c r="H721" s="98"/>
      <c r="Q721" s="38"/>
      <c r="S721" s="91"/>
    </row>
    <row r="722" spans="8:19">
      <c r="H722" s="98"/>
      <c r="Q722" s="38"/>
      <c r="S722" s="91"/>
    </row>
    <row r="723" spans="8:19">
      <c r="H723" s="98"/>
      <c r="Q723" s="38"/>
      <c r="S723" s="91"/>
    </row>
    <row r="724" spans="8:19">
      <c r="H724" s="98"/>
      <c r="Q724" s="38"/>
      <c r="S724" s="91"/>
    </row>
    <row r="725" spans="8:19">
      <c r="H725" s="98"/>
      <c r="Q725" s="38"/>
      <c r="S725" s="91"/>
    </row>
    <row r="726" spans="8:19">
      <c r="H726" s="98"/>
      <c r="Q726" s="38"/>
      <c r="S726" s="91"/>
    </row>
    <row r="727" spans="8:19">
      <c r="H727" s="98"/>
      <c r="Q727" s="38"/>
      <c r="S727" s="91"/>
    </row>
    <row r="728" spans="8:19">
      <c r="H728" s="98"/>
      <c r="Q728" s="38"/>
      <c r="S728" s="91"/>
    </row>
    <row r="729" spans="8:19">
      <c r="H729" s="98"/>
      <c r="Q729" s="38"/>
      <c r="S729" s="91"/>
    </row>
    <row r="730" spans="8:19">
      <c r="H730" s="98"/>
      <c r="Q730" s="38"/>
      <c r="S730" s="91"/>
    </row>
    <row r="731" spans="8:19">
      <c r="H731" s="98"/>
      <c r="Q731" s="38"/>
      <c r="S731" s="91"/>
    </row>
    <row r="732" spans="8:19">
      <c r="H732" s="98"/>
      <c r="Q732" s="38"/>
      <c r="S732" s="91"/>
    </row>
    <row r="733" spans="8:19">
      <c r="H733" s="98"/>
      <c r="Q733" s="38"/>
      <c r="S733" s="91"/>
    </row>
    <row r="734" spans="8:19">
      <c r="H734" s="98"/>
      <c r="Q734" s="38"/>
      <c r="S734" s="91"/>
    </row>
    <row r="735" spans="8:19">
      <c r="H735" s="98"/>
      <c r="Q735" s="38"/>
      <c r="S735" s="91"/>
    </row>
    <row r="736" spans="8:19">
      <c r="H736" s="98"/>
      <c r="Q736" s="38"/>
      <c r="S736" s="91"/>
    </row>
    <row r="737" spans="8:19">
      <c r="H737" s="98"/>
      <c r="Q737" s="38"/>
      <c r="S737" s="91"/>
    </row>
    <row r="738" spans="8:19">
      <c r="H738" s="98"/>
      <c r="Q738" s="38"/>
      <c r="S738" s="91"/>
    </row>
    <row r="739" spans="8:19">
      <c r="H739" s="98"/>
      <c r="Q739" s="38"/>
      <c r="S739" s="91"/>
    </row>
    <row r="740" spans="8:19">
      <c r="H740" s="98"/>
      <c r="Q740" s="38"/>
      <c r="S740" s="91"/>
    </row>
    <row r="741" spans="8:19">
      <c r="H741" s="98"/>
      <c r="Q741" s="38"/>
      <c r="S741" s="91"/>
    </row>
    <row r="742" spans="8:19">
      <c r="H742" s="98"/>
      <c r="Q742" s="38"/>
      <c r="S742" s="91"/>
    </row>
    <row r="743" spans="8:19">
      <c r="H743" s="98"/>
      <c r="Q743" s="38"/>
      <c r="S743" s="91"/>
    </row>
    <row r="744" spans="8:19">
      <c r="H744" s="98"/>
      <c r="Q744" s="38"/>
      <c r="S744" s="91"/>
    </row>
    <row r="745" spans="8:19">
      <c r="H745" s="98"/>
      <c r="Q745" s="38"/>
      <c r="S745" s="91"/>
    </row>
    <row r="746" spans="8:19">
      <c r="H746" s="98"/>
      <c r="Q746" s="38"/>
      <c r="S746" s="91"/>
    </row>
    <row r="747" spans="8:19">
      <c r="H747" s="98"/>
      <c r="Q747" s="38"/>
      <c r="S747" s="91"/>
    </row>
    <row r="748" spans="8:19">
      <c r="H748" s="98"/>
      <c r="Q748" s="38"/>
      <c r="S748" s="91"/>
    </row>
    <row r="749" spans="8:19">
      <c r="H749" s="98"/>
      <c r="Q749" s="38"/>
      <c r="S749" s="91"/>
    </row>
    <row r="750" spans="8:19">
      <c r="H750" s="98"/>
      <c r="Q750" s="38"/>
      <c r="S750" s="91"/>
    </row>
    <row r="751" spans="8:19">
      <c r="H751" s="98"/>
      <c r="Q751" s="38"/>
      <c r="S751" s="91"/>
    </row>
    <row r="752" spans="8:19">
      <c r="H752" s="98"/>
      <c r="Q752" s="38"/>
      <c r="S752" s="91"/>
    </row>
    <row r="753" spans="8:19">
      <c r="H753" s="98"/>
      <c r="Q753" s="38"/>
      <c r="S753" s="91"/>
    </row>
    <row r="754" spans="8:19">
      <c r="H754" s="98"/>
      <c r="Q754" s="38"/>
      <c r="S754" s="91"/>
    </row>
    <row r="755" spans="8:19">
      <c r="H755" s="98"/>
      <c r="Q755" s="38"/>
      <c r="S755" s="91"/>
    </row>
    <row r="756" spans="8:19">
      <c r="H756" s="98"/>
      <c r="Q756" s="38"/>
      <c r="S756" s="91"/>
    </row>
    <row r="757" spans="8:19">
      <c r="H757" s="98"/>
      <c r="Q757" s="38"/>
      <c r="S757" s="91"/>
    </row>
    <row r="758" spans="8:19">
      <c r="H758" s="98"/>
      <c r="Q758" s="38"/>
      <c r="S758" s="91"/>
    </row>
    <row r="759" spans="8:19">
      <c r="H759" s="98"/>
      <c r="Q759" s="38"/>
      <c r="S759" s="91"/>
    </row>
    <row r="760" spans="8:19">
      <c r="H760" s="98"/>
      <c r="Q760" s="38"/>
      <c r="S760" s="91"/>
    </row>
    <row r="761" spans="8:19">
      <c r="H761" s="98"/>
      <c r="Q761" s="38"/>
      <c r="S761" s="91"/>
    </row>
    <row r="762" spans="8:19">
      <c r="H762" s="98"/>
      <c r="Q762" s="38"/>
      <c r="S762" s="91"/>
    </row>
    <row r="763" spans="8:19">
      <c r="H763" s="98"/>
      <c r="Q763" s="38"/>
      <c r="S763" s="91"/>
    </row>
    <row r="764" spans="8:19">
      <c r="H764" s="98"/>
      <c r="Q764" s="38"/>
      <c r="S764" s="91"/>
    </row>
    <row r="765" spans="8:19">
      <c r="H765" s="98"/>
      <c r="Q765" s="38"/>
      <c r="S765" s="91"/>
    </row>
    <row r="766" spans="8:19">
      <c r="H766" s="98"/>
      <c r="Q766" s="38"/>
      <c r="S766" s="91"/>
    </row>
    <row r="767" spans="8:19">
      <c r="H767" s="98"/>
      <c r="Q767" s="38"/>
      <c r="S767" s="91"/>
    </row>
    <row r="768" spans="8:19">
      <c r="H768" s="98"/>
      <c r="Q768" s="38"/>
      <c r="S768" s="91"/>
    </row>
    <row r="769" spans="8:19">
      <c r="H769" s="98"/>
      <c r="Q769" s="38"/>
      <c r="S769" s="91"/>
    </row>
    <row r="770" spans="8:19">
      <c r="H770" s="98"/>
      <c r="Q770" s="38"/>
      <c r="S770" s="91"/>
    </row>
    <row r="771" spans="8:19">
      <c r="H771" s="98"/>
      <c r="Q771" s="38"/>
      <c r="S771" s="91"/>
    </row>
    <row r="772" spans="8:19">
      <c r="H772" s="98"/>
      <c r="Q772" s="38"/>
      <c r="S772" s="91"/>
    </row>
    <row r="773" spans="8:19">
      <c r="H773" s="98"/>
      <c r="Q773" s="38"/>
      <c r="S773" s="91"/>
    </row>
    <row r="774" spans="8:19">
      <c r="H774" s="98"/>
      <c r="Q774" s="38"/>
      <c r="S774" s="91"/>
    </row>
    <row r="775" spans="8:19">
      <c r="H775" s="98"/>
      <c r="Q775" s="38"/>
      <c r="S775" s="91"/>
    </row>
    <row r="776" spans="8:19">
      <c r="H776" s="98"/>
      <c r="Q776" s="38"/>
      <c r="S776" s="91"/>
    </row>
    <row r="777" spans="8:19">
      <c r="H777" s="98"/>
      <c r="Q777" s="38"/>
      <c r="S777" s="91"/>
    </row>
    <row r="778" spans="8:19">
      <c r="H778" s="98"/>
      <c r="Q778" s="38"/>
      <c r="S778" s="91"/>
    </row>
    <row r="779" spans="8:19">
      <c r="H779" s="98"/>
      <c r="Q779" s="38"/>
      <c r="S779" s="91"/>
    </row>
    <row r="780" spans="8:19">
      <c r="H780" s="98"/>
      <c r="Q780" s="38"/>
      <c r="S780" s="91"/>
    </row>
    <row r="781" spans="8:19">
      <c r="H781" s="98"/>
      <c r="Q781" s="38"/>
      <c r="S781" s="91"/>
    </row>
    <row r="782" spans="8:19">
      <c r="H782" s="98"/>
      <c r="Q782" s="38"/>
      <c r="S782" s="91"/>
    </row>
    <row r="783" spans="8:19">
      <c r="H783" s="98"/>
      <c r="Q783" s="38"/>
      <c r="S783" s="91"/>
    </row>
    <row r="784" spans="8:19">
      <c r="H784" s="98"/>
      <c r="Q784" s="38"/>
      <c r="S784" s="91"/>
    </row>
    <row r="785" spans="8:19">
      <c r="H785" s="98"/>
      <c r="Q785" s="38"/>
      <c r="S785" s="91"/>
    </row>
    <row r="786" spans="8:19">
      <c r="H786" s="98"/>
      <c r="Q786" s="38"/>
      <c r="S786" s="91"/>
    </row>
    <row r="787" spans="8:19">
      <c r="H787" s="98"/>
      <c r="Q787" s="38"/>
      <c r="S787" s="91"/>
    </row>
    <row r="788" spans="8:19">
      <c r="H788" s="98"/>
      <c r="Q788" s="38"/>
      <c r="S788" s="91"/>
    </row>
    <row r="789" spans="8:19">
      <c r="H789" s="98"/>
      <c r="Q789" s="38"/>
      <c r="S789" s="91"/>
    </row>
    <row r="790" spans="8:19">
      <c r="H790" s="98"/>
      <c r="Q790" s="38"/>
      <c r="S790" s="91"/>
    </row>
    <row r="791" spans="8:19">
      <c r="H791" s="98"/>
      <c r="Q791" s="38"/>
      <c r="S791" s="91"/>
    </row>
    <row r="792" spans="8:19">
      <c r="H792" s="98"/>
      <c r="Q792" s="38"/>
      <c r="S792" s="91"/>
    </row>
    <row r="793" spans="8:19">
      <c r="H793" s="98"/>
      <c r="Q793" s="38"/>
      <c r="S793" s="91"/>
    </row>
    <row r="794" spans="8:19">
      <c r="H794" s="98"/>
      <c r="Q794" s="38"/>
      <c r="S794" s="91"/>
    </row>
    <row r="795" spans="8:19">
      <c r="H795" s="98"/>
      <c r="Q795" s="38"/>
      <c r="S795" s="91"/>
    </row>
    <row r="796" spans="8:19">
      <c r="H796" s="98"/>
      <c r="Q796" s="38"/>
      <c r="S796" s="91"/>
    </row>
    <row r="797" spans="8:19">
      <c r="H797" s="98"/>
      <c r="Q797" s="38"/>
      <c r="S797" s="91"/>
    </row>
    <row r="798" spans="8:19">
      <c r="H798" s="98"/>
      <c r="Q798" s="38"/>
      <c r="S798" s="91"/>
    </row>
    <row r="799" spans="8:19">
      <c r="H799" s="98"/>
      <c r="Q799" s="38"/>
      <c r="S799" s="91"/>
    </row>
    <row r="800" spans="8:19">
      <c r="H800" s="98"/>
      <c r="Q800" s="38"/>
      <c r="S800" s="91"/>
    </row>
    <row r="801" spans="8:19">
      <c r="H801" s="98"/>
      <c r="Q801" s="38"/>
      <c r="S801" s="91"/>
    </row>
    <row r="802" spans="8:19">
      <c r="H802" s="98"/>
      <c r="Q802" s="38"/>
      <c r="S802" s="91"/>
    </row>
    <row r="803" spans="8:19">
      <c r="H803" s="98"/>
      <c r="Q803" s="38"/>
      <c r="S803" s="91"/>
    </row>
    <row r="804" spans="8:19">
      <c r="H804" s="98"/>
      <c r="Q804" s="38"/>
      <c r="S804" s="91"/>
    </row>
    <row r="805" spans="8:19">
      <c r="H805" s="98"/>
      <c r="Q805" s="38"/>
      <c r="S805" s="91"/>
    </row>
    <row r="806" spans="8:19">
      <c r="H806" s="98"/>
      <c r="Q806" s="38"/>
      <c r="S806" s="91"/>
    </row>
    <row r="807" spans="8:19">
      <c r="H807" s="98"/>
      <c r="Q807" s="38"/>
      <c r="S807" s="91"/>
    </row>
    <row r="808" spans="8:19">
      <c r="H808" s="98"/>
      <c r="Q808" s="38"/>
      <c r="S808" s="91"/>
    </row>
    <row r="809" spans="8:19">
      <c r="H809" s="98"/>
      <c r="Q809" s="38"/>
      <c r="S809" s="91"/>
    </row>
    <row r="810" spans="8:19">
      <c r="H810" s="98"/>
      <c r="Q810" s="38"/>
      <c r="S810" s="91"/>
    </row>
    <row r="811" spans="8:19">
      <c r="H811" s="98"/>
      <c r="Q811" s="38"/>
      <c r="S811" s="91"/>
    </row>
    <row r="812" spans="8:19">
      <c r="H812" s="98"/>
      <c r="Q812" s="38"/>
      <c r="S812" s="91"/>
    </row>
    <row r="813" spans="8:19">
      <c r="H813" s="98"/>
      <c r="Q813" s="38"/>
      <c r="S813" s="91"/>
    </row>
    <row r="814" spans="8:19">
      <c r="H814" s="98"/>
      <c r="Q814" s="38"/>
      <c r="S814" s="91"/>
    </row>
    <row r="815" spans="8:19">
      <c r="H815" s="98"/>
      <c r="Q815" s="38"/>
      <c r="S815" s="91"/>
    </row>
    <row r="816" spans="8:19">
      <c r="H816" s="98"/>
      <c r="Q816" s="38"/>
      <c r="S816" s="91"/>
    </row>
    <row r="817" spans="8:19">
      <c r="H817" s="98"/>
      <c r="Q817" s="38"/>
      <c r="S817" s="91"/>
    </row>
    <row r="818" spans="8:19">
      <c r="H818" s="98"/>
      <c r="Q818" s="38"/>
      <c r="S818" s="91"/>
    </row>
    <row r="819" spans="8:19">
      <c r="H819" s="98"/>
      <c r="Q819" s="38"/>
      <c r="S819" s="91"/>
    </row>
    <row r="820" spans="8:19">
      <c r="H820" s="98"/>
      <c r="Q820" s="38"/>
      <c r="S820" s="91"/>
    </row>
    <row r="821" spans="8:19">
      <c r="H821" s="98"/>
      <c r="Q821" s="38"/>
      <c r="S821" s="91"/>
    </row>
    <row r="822" spans="8:19">
      <c r="H822" s="98"/>
      <c r="Q822" s="38"/>
      <c r="S822" s="91"/>
    </row>
    <row r="823" spans="8:19">
      <c r="H823" s="98"/>
      <c r="Q823" s="38"/>
      <c r="S823" s="91"/>
    </row>
    <row r="824" spans="8:19">
      <c r="H824" s="98"/>
      <c r="Q824" s="38"/>
      <c r="S824" s="91"/>
    </row>
    <row r="825" spans="8:19">
      <c r="H825" s="98"/>
      <c r="Q825" s="38"/>
      <c r="S825" s="91"/>
    </row>
    <row r="826" spans="8:19">
      <c r="H826" s="98"/>
      <c r="Q826" s="38"/>
      <c r="S826" s="91"/>
    </row>
    <row r="827" spans="8:19">
      <c r="H827" s="98"/>
      <c r="Q827" s="38"/>
      <c r="S827" s="91"/>
    </row>
    <row r="828" spans="8:19">
      <c r="H828" s="98"/>
      <c r="Q828" s="38"/>
      <c r="S828" s="91"/>
    </row>
    <row r="829" spans="8:19">
      <c r="H829" s="98"/>
      <c r="Q829" s="38"/>
      <c r="S829" s="91"/>
    </row>
    <row r="830" spans="8:19">
      <c r="H830" s="98"/>
      <c r="Q830" s="38"/>
      <c r="S830" s="91"/>
    </row>
    <row r="831" spans="8:19">
      <c r="H831" s="98"/>
      <c r="Q831" s="38"/>
      <c r="S831" s="91"/>
    </row>
    <row r="832" spans="8:19">
      <c r="H832" s="98"/>
      <c r="Q832" s="38"/>
      <c r="S832" s="91"/>
    </row>
    <row r="833" spans="8:19">
      <c r="H833" s="98"/>
      <c r="Q833" s="38"/>
      <c r="S833" s="91"/>
    </row>
    <row r="834" spans="8:19">
      <c r="H834" s="98"/>
      <c r="Q834" s="38"/>
      <c r="S834" s="91"/>
    </row>
    <row r="835" spans="8:19">
      <c r="H835" s="98"/>
      <c r="Q835" s="38"/>
      <c r="S835" s="91"/>
    </row>
    <row r="836" spans="8:19">
      <c r="H836" s="98"/>
      <c r="Q836" s="38"/>
      <c r="S836" s="91"/>
    </row>
    <row r="837" spans="8:19">
      <c r="H837" s="98"/>
      <c r="Q837" s="38"/>
      <c r="S837" s="91"/>
    </row>
    <row r="838" spans="8:19">
      <c r="H838" s="98"/>
      <c r="Q838" s="38"/>
      <c r="S838" s="91"/>
    </row>
    <row r="839" spans="8:19">
      <c r="H839" s="98"/>
      <c r="Q839" s="38"/>
      <c r="S839" s="91"/>
    </row>
    <row r="840" spans="8:19">
      <c r="H840" s="98"/>
      <c r="Q840" s="38"/>
      <c r="S840" s="91"/>
    </row>
    <row r="841" spans="8:19">
      <c r="H841" s="98"/>
      <c r="Q841" s="38"/>
      <c r="S841" s="91"/>
    </row>
    <row r="842" spans="8:19">
      <c r="H842" s="98"/>
      <c r="Q842" s="38"/>
      <c r="S842" s="91"/>
    </row>
    <row r="843" spans="8:19">
      <c r="H843" s="98"/>
      <c r="Q843" s="38"/>
      <c r="S843" s="91"/>
    </row>
    <row r="844" spans="8:19">
      <c r="H844" s="98"/>
      <c r="Q844" s="38"/>
      <c r="S844" s="91"/>
    </row>
    <row r="845" spans="8:19">
      <c r="H845" s="98"/>
      <c r="Q845" s="38"/>
      <c r="S845" s="91"/>
    </row>
    <row r="846" spans="8:19">
      <c r="H846" s="98"/>
      <c r="Q846" s="38"/>
      <c r="S846" s="91"/>
    </row>
    <row r="847" spans="8:19">
      <c r="H847" s="98"/>
      <c r="Q847" s="38"/>
      <c r="S847" s="91"/>
    </row>
    <row r="848" spans="8:19">
      <c r="H848" s="98"/>
      <c r="Q848" s="38"/>
      <c r="S848" s="91"/>
    </row>
    <row r="849" spans="8:19">
      <c r="H849" s="98"/>
      <c r="Q849" s="38"/>
      <c r="S849" s="91"/>
    </row>
    <row r="850" spans="8:19">
      <c r="H850" s="98"/>
      <c r="Q850" s="38"/>
      <c r="S850" s="91"/>
    </row>
    <row r="851" spans="8:19">
      <c r="H851" s="98"/>
      <c r="Q851" s="38"/>
      <c r="S851" s="91"/>
    </row>
    <row r="852" spans="8:19">
      <c r="H852" s="98"/>
      <c r="Q852" s="38"/>
      <c r="S852" s="91"/>
    </row>
    <row r="853" spans="8:19">
      <c r="H853" s="98"/>
      <c r="Q853" s="38"/>
      <c r="S853" s="91"/>
    </row>
    <row r="854" spans="8:19">
      <c r="H854" s="98"/>
      <c r="Q854" s="38"/>
      <c r="S854" s="91"/>
    </row>
    <row r="855" spans="8:19">
      <c r="H855" s="98"/>
      <c r="Q855" s="38"/>
      <c r="S855" s="91"/>
    </row>
    <row r="856" spans="8:19">
      <c r="H856" s="98"/>
      <c r="Q856" s="38"/>
      <c r="S856" s="91"/>
    </row>
    <row r="857" spans="8:19">
      <c r="H857" s="98"/>
      <c r="Q857" s="38"/>
      <c r="S857" s="91"/>
    </row>
    <row r="858" spans="8:19">
      <c r="H858" s="98"/>
      <c r="Q858" s="38"/>
      <c r="S858" s="91"/>
    </row>
    <row r="859" spans="8:19">
      <c r="H859" s="98"/>
      <c r="Q859" s="38"/>
      <c r="S859" s="91"/>
    </row>
    <row r="860" spans="8:19">
      <c r="H860" s="98"/>
      <c r="Q860" s="38"/>
      <c r="S860" s="91"/>
    </row>
    <row r="861" spans="8:19">
      <c r="H861" s="98"/>
      <c r="Q861" s="38"/>
      <c r="S861" s="91"/>
    </row>
    <row r="862" spans="8:19">
      <c r="H862" s="98"/>
      <c r="Q862" s="38"/>
      <c r="S862" s="91"/>
    </row>
    <row r="863" spans="8:19">
      <c r="H863" s="98"/>
      <c r="Q863" s="38"/>
      <c r="S863" s="91"/>
    </row>
    <row r="864" spans="8:19">
      <c r="H864" s="98"/>
      <c r="Q864" s="38"/>
      <c r="S864" s="91"/>
    </row>
    <row r="865" spans="8:19">
      <c r="H865" s="98"/>
      <c r="Q865" s="38"/>
      <c r="S865" s="91"/>
    </row>
    <row r="866" spans="8:19">
      <c r="H866" s="98"/>
      <c r="Q866" s="38"/>
      <c r="S866" s="91"/>
    </row>
    <row r="867" spans="8:19">
      <c r="H867" s="98"/>
      <c r="Q867" s="38"/>
      <c r="S867" s="91"/>
    </row>
    <row r="868" spans="8:19">
      <c r="H868" s="98"/>
      <c r="Q868" s="38"/>
      <c r="S868" s="91"/>
    </row>
    <row r="869" spans="8:19">
      <c r="H869" s="98"/>
      <c r="Q869" s="38"/>
      <c r="S869" s="91"/>
    </row>
    <row r="870" spans="8:19">
      <c r="H870" s="98"/>
      <c r="Q870" s="38"/>
      <c r="S870" s="91"/>
    </row>
    <row r="871" spans="8:19">
      <c r="H871" s="98"/>
      <c r="Q871" s="38"/>
      <c r="S871" s="91"/>
    </row>
    <row r="872" spans="8:19">
      <c r="H872" s="98"/>
      <c r="Q872" s="38"/>
      <c r="S872" s="91"/>
    </row>
    <row r="873" spans="8:19">
      <c r="H873" s="98"/>
      <c r="Q873" s="38"/>
      <c r="S873" s="91"/>
    </row>
    <row r="874" spans="8:19">
      <c r="H874" s="98"/>
      <c r="Q874" s="38"/>
      <c r="S874" s="91"/>
    </row>
    <row r="875" spans="8:19">
      <c r="H875" s="98"/>
      <c r="Q875" s="38"/>
      <c r="S875" s="91"/>
    </row>
    <row r="876" spans="8:19">
      <c r="H876" s="98"/>
      <c r="Q876" s="38"/>
      <c r="S876" s="91"/>
    </row>
    <row r="877" spans="8:19">
      <c r="H877" s="98"/>
      <c r="Q877" s="38"/>
      <c r="S877" s="91"/>
    </row>
    <row r="878" spans="8:19">
      <c r="H878" s="98"/>
      <c r="Q878" s="38"/>
      <c r="S878" s="91"/>
    </row>
    <row r="879" spans="8:19">
      <c r="H879" s="98"/>
      <c r="Q879" s="38"/>
      <c r="S879" s="91"/>
    </row>
    <row r="880" spans="8:19">
      <c r="H880" s="98"/>
      <c r="Q880" s="38"/>
      <c r="S880" s="91"/>
    </row>
    <row r="881" spans="8:19">
      <c r="H881" s="98"/>
      <c r="Q881" s="38"/>
      <c r="S881" s="91"/>
    </row>
    <row r="882" spans="8:19">
      <c r="H882" s="98"/>
      <c r="Q882" s="38"/>
      <c r="S882" s="91"/>
    </row>
    <row r="883" spans="8:19">
      <c r="H883" s="98"/>
      <c r="Q883" s="38"/>
      <c r="S883" s="91"/>
    </row>
    <row r="884" spans="8:19">
      <c r="H884" s="98"/>
      <c r="Q884" s="38"/>
      <c r="S884" s="91"/>
    </row>
    <row r="885" spans="8:19">
      <c r="H885" s="98"/>
      <c r="Q885" s="38"/>
      <c r="S885" s="91"/>
    </row>
    <row r="886" spans="8:19">
      <c r="H886" s="98"/>
      <c r="Q886" s="38"/>
      <c r="S886" s="91"/>
    </row>
    <row r="887" spans="8:19">
      <c r="H887" s="98"/>
      <c r="Q887" s="38"/>
      <c r="S887" s="91"/>
    </row>
    <row r="888" spans="8:19">
      <c r="H888" s="98"/>
      <c r="Q888" s="38"/>
      <c r="S888" s="91"/>
    </row>
    <row r="889" spans="8:19">
      <c r="H889" s="98"/>
      <c r="Q889" s="38"/>
      <c r="S889" s="91"/>
    </row>
    <row r="890" spans="8:19">
      <c r="H890" s="98"/>
      <c r="Q890" s="38"/>
      <c r="S890" s="91"/>
    </row>
    <row r="891" spans="8:19">
      <c r="H891" s="98"/>
      <c r="Q891" s="38"/>
      <c r="S891" s="91"/>
    </row>
    <row r="892" spans="8:19">
      <c r="H892" s="98"/>
      <c r="Q892" s="38"/>
      <c r="S892" s="91"/>
    </row>
    <row r="893" spans="8:19">
      <c r="H893" s="98"/>
      <c r="Q893" s="38"/>
      <c r="S893" s="91"/>
    </row>
    <row r="894" spans="8:19">
      <c r="H894" s="98"/>
      <c r="Q894" s="38"/>
      <c r="S894" s="91"/>
    </row>
    <row r="895" spans="8:19">
      <c r="H895" s="98"/>
      <c r="Q895" s="38"/>
      <c r="S895" s="91"/>
    </row>
    <row r="896" spans="8:19">
      <c r="H896" s="98"/>
      <c r="Q896" s="38"/>
      <c r="S896" s="91"/>
    </row>
    <row r="897" spans="8:19">
      <c r="H897" s="98"/>
      <c r="Q897" s="38"/>
      <c r="S897" s="91"/>
    </row>
    <row r="898" spans="8:19">
      <c r="H898" s="98"/>
      <c r="Q898" s="38"/>
      <c r="S898" s="91"/>
    </row>
    <row r="899" spans="8:19">
      <c r="H899" s="98"/>
      <c r="Q899" s="38"/>
      <c r="S899" s="91"/>
    </row>
    <row r="900" spans="8:19">
      <c r="H900" s="98"/>
      <c r="Q900" s="38"/>
      <c r="S900" s="91"/>
    </row>
    <row r="901" spans="8:19">
      <c r="H901" s="98"/>
      <c r="Q901" s="38"/>
      <c r="S901" s="91"/>
    </row>
    <row r="902" spans="8:19">
      <c r="H902" s="98"/>
      <c r="Q902" s="38"/>
      <c r="S902" s="91"/>
    </row>
    <row r="903" spans="8:19">
      <c r="H903" s="98"/>
      <c r="Q903" s="38"/>
      <c r="S903" s="91"/>
    </row>
    <row r="904" spans="8:19">
      <c r="H904" s="98"/>
      <c r="Q904" s="38"/>
      <c r="S904" s="91"/>
    </row>
    <row r="905" spans="8:19">
      <c r="H905" s="98"/>
      <c r="Q905" s="38"/>
      <c r="S905" s="91"/>
    </row>
    <row r="906" spans="8:19">
      <c r="H906" s="98"/>
      <c r="Q906" s="38"/>
      <c r="S906" s="91"/>
    </row>
    <row r="907" spans="8:19">
      <c r="H907" s="98"/>
      <c r="Q907" s="38"/>
      <c r="S907" s="91"/>
    </row>
    <row r="908" spans="8:19">
      <c r="H908" s="98"/>
      <c r="Q908" s="38"/>
      <c r="S908" s="91"/>
    </row>
    <row r="909" spans="8:19">
      <c r="H909" s="98"/>
      <c r="Q909" s="38"/>
      <c r="S909" s="91"/>
    </row>
    <row r="910" spans="8:19">
      <c r="H910" s="98"/>
      <c r="Q910" s="38"/>
      <c r="S910" s="91"/>
    </row>
    <row r="911" spans="8:19">
      <c r="H911" s="98"/>
      <c r="Q911" s="38"/>
      <c r="S911" s="91"/>
    </row>
    <row r="912" spans="8:19">
      <c r="H912" s="98"/>
      <c r="Q912" s="38"/>
      <c r="S912" s="91"/>
    </row>
    <row r="913" spans="8:19">
      <c r="H913" s="98"/>
      <c r="Q913" s="38"/>
      <c r="S913" s="91"/>
    </row>
    <row r="914" spans="8:19">
      <c r="H914" s="98"/>
      <c r="Q914" s="38"/>
      <c r="S914" s="91"/>
    </row>
    <row r="915" spans="8:19">
      <c r="H915" s="98"/>
      <c r="Q915" s="38"/>
      <c r="S915" s="91"/>
    </row>
    <row r="916" spans="8:19">
      <c r="H916" s="98"/>
      <c r="Q916" s="38"/>
      <c r="S916" s="91"/>
    </row>
    <row r="917" spans="8:19">
      <c r="H917" s="98"/>
      <c r="Q917" s="38"/>
      <c r="S917" s="91"/>
    </row>
    <row r="918" spans="8:19">
      <c r="H918" s="98"/>
      <c r="Q918" s="38"/>
      <c r="S918" s="91"/>
    </row>
    <row r="919" spans="8:19">
      <c r="H919" s="98"/>
      <c r="Q919" s="38"/>
      <c r="S919" s="91"/>
    </row>
    <row r="920" spans="8:19">
      <c r="H920" s="98"/>
      <c r="Q920" s="38"/>
      <c r="S920" s="91"/>
    </row>
    <row r="921" spans="8:19">
      <c r="H921" s="98"/>
      <c r="Q921" s="38"/>
      <c r="S921" s="91"/>
    </row>
    <row r="922" spans="8:19">
      <c r="H922" s="98"/>
      <c r="Q922" s="38"/>
      <c r="S922" s="91"/>
    </row>
    <row r="923" spans="8:19">
      <c r="H923" s="98"/>
      <c r="Q923" s="38"/>
      <c r="S923" s="91"/>
    </row>
    <row r="924" spans="8:19">
      <c r="H924" s="98"/>
      <c r="Q924" s="38"/>
      <c r="S924" s="91"/>
    </row>
    <row r="925" spans="8:19">
      <c r="H925" s="98"/>
      <c r="Q925" s="38"/>
      <c r="S925" s="91"/>
    </row>
    <row r="926" spans="8:19">
      <c r="H926" s="98"/>
      <c r="Q926" s="38"/>
      <c r="S926" s="91"/>
    </row>
    <row r="927" spans="8:19">
      <c r="H927" s="98"/>
      <c r="Q927" s="38"/>
      <c r="S927" s="91"/>
    </row>
    <row r="928" spans="8:19">
      <c r="H928" s="98"/>
      <c r="Q928" s="38"/>
      <c r="S928" s="91"/>
    </row>
    <row r="929" spans="8:19">
      <c r="H929" s="98"/>
      <c r="Q929" s="38"/>
      <c r="S929" s="91"/>
    </row>
    <row r="930" spans="8:19">
      <c r="H930" s="98"/>
      <c r="Q930" s="38"/>
      <c r="S930" s="91"/>
    </row>
    <row r="931" spans="8:19">
      <c r="H931" s="98"/>
      <c r="Q931" s="38"/>
      <c r="S931" s="91"/>
    </row>
    <row r="932" spans="8:19">
      <c r="H932" s="98"/>
      <c r="Q932" s="38"/>
      <c r="S932" s="91"/>
    </row>
    <row r="933" spans="8:19">
      <c r="H933" s="98"/>
      <c r="Q933" s="38"/>
      <c r="S933" s="91"/>
    </row>
    <row r="934" spans="8:19">
      <c r="H934" s="98"/>
      <c r="Q934" s="38"/>
      <c r="S934" s="91"/>
    </row>
    <row r="935" spans="8:19">
      <c r="H935" s="98"/>
      <c r="Q935" s="38"/>
      <c r="S935" s="91"/>
    </row>
    <row r="936" spans="8:19">
      <c r="H936" s="98"/>
      <c r="Q936" s="38"/>
      <c r="S936" s="91"/>
    </row>
    <row r="937" spans="8:19">
      <c r="H937" s="98"/>
      <c r="Q937" s="38"/>
      <c r="S937" s="91"/>
    </row>
    <row r="938" spans="8:19">
      <c r="H938" s="98"/>
      <c r="Q938" s="38"/>
      <c r="S938" s="91"/>
    </row>
    <row r="939" spans="8:19">
      <c r="H939" s="98"/>
      <c r="Q939" s="38"/>
      <c r="S939" s="91"/>
    </row>
    <row r="940" spans="8:19">
      <c r="H940" s="98"/>
      <c r="Q940" s="38"/>
      <c r="S940" s="91"/>
    </row>
    <row r="941" spans="8:19">
      <c r="H941" s="98"/>
      <c r="Q941" s="38"/>
      <c r="S941" s="91"/>
    </row>
    <row r="942" spans="8:19">
      <c r="H942" s="98"/>
      <c r="Q942" s="38"/>
      <c r="S942" s="91"/>
    </row>
    <row r="943" spans="8:19">
      <c r="H943" s="98"/>
      <c r="Q943" s="38"/>
      <c r="S943" s="91"/>
    </row>
    <row r="944" spans="8:19">
      <c r="H944" s="98"/>
      <c r="Q944" s="38"/>
      <c r="S944" s="91"/>
    </row>
    <row r="945" spans="8:19">
      <c r="H945" s="98"/>
      <c r="Q945" s="38"/>
      <c r="S945" s="91"/>
    </row>
    <row r="946" spans="8:19">
      <c r="H946" s="98"/>
      <c r="Q946" s="38"/>
      <c r="S946" s="91"/>
    </row>
    <row r="947" spans="8:19">
      <c r="H947" s="98"/>
      <c r="Q947" s="38"/>
      <c r="S947" s="91"/>
    </row>
    <row r="948" spans="8:19">
      <c r="H948" s="98"/>
      <c r="Q948" s="38"/>
      <c r="S948" s="91"/>
    </row>
    <row r="949" spans="8:19">
      <c r="H949" s="98"/>
      <c r="Q949" s="38"/>
      <c r="S949" s="91"/>
    </row>
    <row r="950" spans="8:19">
      <c r="H950" s="98"/>
      <c r="Q950" s="38"/>
      <c r="S950" s="91"/>
    </row>
    <row r="951" spans="8:19">
      <c r="H951" s="98"/>
      <c r="Q951" s="38"/>
      <c r="S951" s="91"/>
    </row>
    <row r="952" spans="8:19">
      <c r="H952" s="98"/>
      <c r="Q952" s="38"/>
      <c r="S952" s="91"/>
    </row>
    <row r="953" spans="8:19">
      <c r="H953" s="98"/>
      <c r="Q953" s="38"/>
      <c r="S953" s="91"/>
    </row>
    <row r="954" spans="8:19">
      <c r="H954" s="98"/>
      <c r="Q954" s="38"/>
      <c r="S954" s="91"/>
    </row>
    <row r="955" spans="8:19">
      <c r="H955" s="98"/>
      <c r="Q955" s="38"/>
      <c r="S955" s="91"/>
    </row>
    <row r="956" spans="8:19">
      <c r="H956" s="98"/>
      <c r="Q956" s="38"/>
      <c r="S956" s="91"/>
    </row>
    <row r="957" spans="8:19">
      <c r="H957" s="98"/>
      <c r="Q957" s="38"/>
      <c r="S957" s="91"/>
    </row>
    <row r="958" spans="8:19">
      <c r="H958" s="98"/>
      <c r="Q958" s="38"/>
      <c r="S958" s="91"/>
    </row>
    <row r="959" spans="8:19">
      <c r="H959" s="98"/>
      <c r="Q959" s="38"/>
      <c r="S959" s="91"/>
    </row>
    <row r="960" spans="8:19">
      <c r="H960" s="98"/>
      <c r="Q960" s="38"/>
      <c r="S960" s="91"/>
    </row>
    <row r="961" spans="8:19">
      <c r="H961" s="98"/>
      <c r="Q961" s="38"/>
      <c r="S961" s="91"/>
    </row>
    <row r="962" spans="8:19">
      <c r="H962" s="98"/>
      <c r="Q962" s="38"/>
      <c r="S962" s="91"/>
    </row>
    <row r="963" spans="8:19">
      <c r="H963" s="98"/>
      <c r="Q963" s="38"/>
      <c r="S963" s="91"/>
    </row>
    <row r="964" spans="8:19">
      <c r="H964" s="98"/>
      <c r="Q964" s="38"/>
      <c r="S964" s="91"/>
    </row>
    <row r="965" spans="8:19">
      <c r="H965" s="98"/>
      <c r="Q965" s="38"/>
      <c r="S965" s="91"/>
    </row>
    <row r="966" spans="8:19">
      <c r="H966" s="98"/>
      <c r="Q966" s="38"/>
      <c r="S966" s="91"/>
    </row>
    <row r="967" spans="8:19">
      <c r="H967" s="98"/>
      <c r="Q967" s="38"/>
      <c r="S967" s="91"/>
    </row>
    <row r="968" spans="8:19">
      <c r="H968" s="98"/>
      <c r="Q968" s="38"/>
      <c r="S968" s="91"/>
    </row>
    <row r="969" spans="8:19">
      <c r="H969" s="98"/>
      <c r="Q969" s="38"/>
      <c r="S969" s="91"/>
    </row>
    <row r="970" spans="8:19">
      <c r="H970" s="98"/>
      <c r="Q970" s="38"/>
      <c r="S970" s="91"/>
    </row>
    <row r="971" spans="8:19">
      <c r="H971" s="98"/>
      <c r="Q971" s="38"/>
      <c r="S971" s="91"/>
    </row>
    <row r="972" spans="8:19">
      <c r="H972" s="98"/>
      <c r="Q972" s="38"/>
      <c r="S972" s="91"/>
    </row>
    <row r="973" spans="8:19">
      <c r="H973" s="98"/>
      <c r="Q973" s="38"/>
      <c r="S973" s="91"/>
    </row>
    <row r="974" spans="8:19">
      <c r="H974" s="98"/>
      <c r="Q974" s="38"/>
      <c r="S974" s="91"/>
    </row>
    <row r="975" spans="8:19">
      <c r="H975" s="98"/>
      <c r="Q975" s="38"/>
      <c r="S975" s="91"/>
    </row>
    <row r="976" spans="8:19">
      <c r="H976" s="98"/>
      <c r="Q976" s="38"/>
      <c r="S976" s="91"/>
    </row>
    <row r="977" spans="8:19">
      <c r="H977" s="98"/>
      <c r="Q977" s="38"/>
      <c r="S977" s="91"/>
    </row>
    <row r="978" spans="8:19">
      <c r="H978" s="98"/>
      <c r="Q978" s="38"/>
      <c r="S978" s="91"/>
    </row>
    <row r="979" spans="8:19">
      <c r="H979" s="98"/>
      <c r="Q979" s="38"/>
      <c r="S979" s="91"/>
    </row>
    <row r="980" spans="8:19">
      <c r="H980" s="98"/>
      <c r="Q980" s="38"/>
      <c r="S980" s="91"/>
    </row>
    <row r="981" spans="8:19">
      <c r="H981" s="98"/>
      <c r="Q981" s="38"/>
      <c r="S981" s="91"/>
    </row>
    <row r="982" spans="8:19">
      <c r="H982" s="98"/>
      <c r="Q982" s="38"/>
      <c r="S982" s="91"/>
    </row>
    <row r="983" spans="8:19">
      <c r="H983" s="98"/>
      <c r="Q983" s="38"/>
      <c r="S983" s="91"/>
    </row>
    <row r="984" spans="8:19">
      <c r="H984" s="98"/>
      <c r="Q984" s="38"/>
      <c r="S984" s="91"/>
    </row>
    <row r="985" spans="8:19">
      <c r="H985" s="98"/>
      <c r="Q985" s="38"/>
      <c r="S985" s="91"/>
    </row>
    <row r="986" spans="8:19">
      <c r="H986" s="98"/>
      <c r="Q986" s="38"/>
      <c r="S986" s="91"/>
    </row>
    <row r="987" spans="8:19">
      <c r="H987" s="98"/>
      <c r="Q987" s="38"/>
      <c r="S987" s="91"/>
    </row>
    <row r="988" spans="8:19">
      <c r="H988" s="98"/>
      <c r="Q988" s="38"/>
      <c r="S988" s="91"/>
    </row>
    <row r="989" spans="8:19">
      <c r="H989" s="98"/>
      <c r="Q989" s="38"/>
      <c r="S989" s="91"/>
    </row>
    <row r="990" spans="8:19">
      <c r="H990" s="98"/>
      <c r="Q990" s="38"/>
      <c r="S990" s="91"/>
    </row>
    <row r="991" spans="8:19">
      <c r="H991" s="98"/>
      <c r="Q991" s="38"/>
      <c r="S991" s="91"/>
    </row>
    <row r="992" spans="8:19">
      <c r="H992" s="98"/>
      <c r="Q992" s="38"/>
      <c r="S992" s="91"/>
    </row>
    <row r="993" spans="8:19">
      <c r="H993" s="98"/>
      <c r="Q993" s="38"/>
      <c r="S993" s="91"/>
    </row>
    <row r="994" spans="8:19">
      <c r="H994" s="98"/>
      <c r="Q994" s="38"/>
      <c r="S994" s="91"/>
    </row>
    <row r="995" spans="8:19">
      <c r="H995" s="98"/>
      <c r="Q995" s="38"/>
      <c r="S995" s="91"/>
    </row>
    <row r="996" spans="8:19">
      <c r="H996" s="98"/>
      <c r="Q996" s="38"/>
      <c r="S996" s="91"/>
    </row>
    <row r="997" spans="8:19">
      <c r="H997" s="98"/>
      <c r="Q997" s="38"/>
      <c r="S997" s="91"/>
    </row>
    <row r="998" spans="8:19">
      <c r="H998" s="98"/>
      <c r="Q998" s="38"/>
      <c r="S998" s="91"/>
    </row>
    <row r="999" spans="8:19">
      <c r="H999" s="98"/>
      <c r="Q999" s="38"/>
      <c r="S999" s="91"/>
    </row>
    <row r="1000" spans="8:19">
      <c r="H1000" s="98"/>
      <c r="Q1000" s="38"/>
      <c r="S1000" s="91"/>
    </row>
    <row r="1001" spans="8:19">
      <c r="H1001" s="98"/>
      <c r="Q1001" s="38"/>
      <c r="S1001" s="91"/>
    </row>
    <row r="1002" spans="8:19">
      <c r="H1002" s="98"/>
      <c r="Q1002" s="38"/>
      <c r="S1002" s="91"/>
    </row>
    <row r="1003" spans="8:19">
      <c r="H1003" s="98"/>
      <c r="Q1003" s="38"/>
      <c r="S1003" s="91"/>
    </row>
  </sheetData>
  <autoFilter ref="A4:S418" xr:uid="{00000000-0009-0000-0000-000000000000}">
    <filterColumn colId="6">
      <filters>
        <filter val="Nova"/>
      </filters>
    </filterColumn>
  </autoFilter>
  <mergeCells count="3">
    <mergeCell ref="A1:S1"/>
    <mergeCell ref="A2:S2"/>
    <mergeCell ref="A3:S3"/>
  </mergeCells>
  <pageMargins left="0.51181102362204722" right="0.51181102362204722" top="0.78740157480314965" bottom="0.78740157480314965" header="0" footer="0"/>
  <pageSetup paperSize="9" fitToHeight="0" orientation="landscape"/>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999"/>
  <sheetViews>
    <sheetView showGridLines="0" workbookViewId="0">
      <pane ySplit="3" topLeftCell="A4" activePane="bottomLeft" state="frozen"/>
      <selection pane="bottomLeft" activeCell="B5" sqref="B5"/>
    </sheetView>
  </sheetViews>
  <sheetFormatPr defaultColWidth="14.42578125" defaultRowHeight="15" customHeight="1"/>
  <cols>
    <col min="1" max="1" width="18.140625" customWidth="1"/>
    <col min="2" max="2" width="15.140625" customWidth="1"/>
    <col min="3" max="3" width="46.28515625" customWidth="1"/>
    <col min="4" max="4" width="17.140625" customWidth="1"/>
    <col min="5" max="5" width="16.5703125" customWidth="1"/>
    <col min="6" max="6" width="16.42578125" customWidth="1"/>
    <col min="7" max="7" width="24.7109375" customWidth="1"/>
    <col min="8" max="8" width="29.85546875" customWidth="1"/>
    <col min="9" max="9" width="28.42578125" customWidth="1"/>
    <col min="10" max="10" width="21.42578125" customWidth="1"/>
    <col min="11" max="11" width="10.85546875" customWidth="1"/>
    <col min="12" max="12" width="13.85546875" customWidth="1"/>
    <col min="13" max="13" width="17.5703125" customWidth="1"/>
    <col min="14" max="14" width="20.5703125" customWidth="1"/>
    <col min="15" max="15" width="19.42578125" customWidth="1"/>
    <col min="16" max="16" width="23" customWidth="1"/>
    <col min="17" max="17" width="28.42578125" customWidth="1"/>
    <col min="18" max="18" width="34.140625" customWidth="1"/>
  </cols>
  <sheetData>
    <row r="1" spans="1:18">
      <c r="A1" s="99" t="s">
        <v>0</v>
      </c>
      <c r="B1" s="100"/>
      <c r="C1" s="100"/>
      <c r="D1" s="100"/>
      <c r="E1" s="100"/>
      <c r="F1" s="100"/>
      <c r="G1" s="100"/>
      <c r="H1" s="100"/>
      <c r="I1" s="100"/>
      <c r="J1" s="100"/>
      <c r="K1" s="100"/>
      <c r="L1" s="100"/>
      <c r="M1" s="100"/>
      <c r="N1" s="100"/>
      <c r="O1" s="100"/>
      <c r="P1" s="100"/>
      <c r="Q1" s="101"/>
      <c r="R1" s="3"/>
    </row>
    <row r="2" spans="1:18">
      <c r="A2" s="99" t="s">
        <v>4</v>
      </c>
      <c r="B2" s="100"/>
      <c r="C2" s="100"/>
      <c r="D2" s="100"/>
      <c r="E2" s="100"/>
      <c r="F2" s="100"/>
      <c r="G2" s="100"/>
      <c r="H2" s="100"/>
      <c r="I2" s="100"/>
      <c r="J2" s="100"/>
      <c r="K2" s="100"/>
      <c r="L2" s="100"/>
      <c r="M2" s="100"/>
      <c r="N2" s="100"/>
      <c r="O2" s="100"/>
      <c r="P2" s="100"/>
      <c r="Q2" s="101"/>
      <c r="R2" s="3"/>
    </row>
    <row r="3" spans="1:18">
      <c r="A3" s="7" t="s">
        <v>5</v>
      </c>
      <c r="B3" s="7" t="s">
        <v>7</v>
      </c>
      <c r="C3" s="7" t="s">
        <v>8</v>
      </c>
      <c r="D3" s="7" t="s">
        <v>9</v>
      </c>
      <c r="E3" s="7" t="s">
        <v>10</v>
      </c>
      <c r="F3" s="7" t="s">
        <v>11</v>
      </c>
      <c r="G3" s="7" t="s">
        <v>12</v>
      </c>
      <c r="H3" s="10" t="s">
        <v>26</v>
      </c>
      <c r="I3" s="10" t="s">
        <v>17</v>
      </c>
      <c r="J3" s="7" t="s">
        <v>19</v>
      </c>
      <c r="K3" s="7" t="s">
        <v>20</v>
      </c>
      <c r="L3" s="7" t="s">
        <v>21</v>
      </c>
      <c r="M3" s="7" t="s">
        <v>22</v>
      </c>
      <c r="N3" s="7" t="s">
        <v>23</v>
      </c>
      <c r="O3" s="7" t="s">
        <v>24</v>
      </c>
      <c r="P3" s="18" t="s">
        <v>38</v>
      </c>
      <c r="Q3" s="7" t="s">
        <v>29</v>
      </c>
      <c r="R3" s="7" t="s">
        <v>30</v>
      </c>
    </row>
    <row r="4" spans="1:18">
      <c r="A4" s="21" t="s">
        <v>49</v>
      </c>
      <c r="B4" s="21" t="s">
        <v>50</v>
      </c>
      <c r="C4" s="24" t="s">
        <v>52</v>
      </c>
      <c r="D4" s="21" t="s">
        <v>54</v>
      </c>
      <c r="E4" s="21" t="s">
        <v>55</v>
      </c>
      <c r="F4" s="21" t="s">
        <v>48</v>
      </c>
      <c r="G4" s="21" t="s">
        <v>57</v>
      </c>
      <c r="H4" s="26">
        <v>991028.95</v>
      </c>
      <c r="I4" s="26">
        <v>400000</v>
      </c>
      <c r="J4" s="21" t="s">
        <v>51</v>
      </c>
      <c r="K4" s="21">
        <v>3</v>
      </c>
      <c r="L4" s="21">
        <v>30</v>
      </c>
      <c r="M4" s="21">
        <v>90</v>
      </c>
      <c r="N4" s="26">
        <v>400000</v>
      </c>
      <c r="O4" s="14"/>
      <c r="P4" s="28">
        <v>46148</v>
      </c>
      <c r="Q4" s="21" t="s">
        <v>86</v>
      </c>
      <c r="R4" s="17" t="s">
        <v>89</v>
      </c>
    </row>
    <row r="5" spans="1:18">
      <c r="A5" s="14" t="s">
        <v>91</v>
      </c>
      <c r="B5" s="14" t="s">
        <v>34</v>
      </c>
      <c r="C5" s="17" t="s">
        <v>93</v>
      </c>
      <c r="D5" s="14" t="s">
        <v>94</v>
      </c>
      <c r="E5" s="14" t="s">
        <v>55</v>
      </c>
      <c r="F5" s="14" t="s">
        <v>48</v>
      </c>
      <c r="G5" s="14" t="s">
        <v>95</v>
      </c>
      <c r="H5" s="22">
        <v>921600</v>
      </c>
      <c r="I5" s="22">
        <v>921600</v>
      </c>
      <c r="J5" s="14" t="s">
        <v>56</v>
      </c>
      <c r="K5" s="14">
        <v>4</v>
      </c>
      <c r="L5" s="14">
        <v>52</v>
      </c>
      <c r="M5" s="14">
        <v>90</v>
      </c>
      <c r="N5" s="22">
        <v>921600</v>
      </c>
      <c r="O5" s="14"/>
      <c r="P5" s="25">
        <v>46087</v>
      </c>
      <c r="Q5" s="14" t="s">
        <v>104</v>
      </c>
      <c r="R5" s="17"/>
    </row>
    <row r="6" spans="1:18">
      <c r="A6" s="21" t="s">
        <v>108</v>
      </c>
      <c r="B6" s="21" t="s">
        <v>40</v>
      </c>
      <c r="C6" s="24" t="s">
        <v>111</v>
      </c>
      <c r="D6" s="21" t="s">
        <v>94</v>
      </c>
      <c r="E6" s="21" t="s">
        <v>55</v>
      </c>
      <c r="F6" s="21" t="s">
        <v>48</v>
      </c>
      <c r="G6" s="21" t="s">
        <v>115</v>
      </c>
      <c r="H6" s="26">
        <f>15000000+35599198</f>
        <v>50599198</v>
      </c>
      <c r="I6" s="26">
        <v>3664609.61</v>
      </c>
      <c r="J6" s="21" t="s">
        <v>139</v>
      </c>
      <c r="K6" s="21">
        <v>4</v>
      </c>
      <c r="L6" s="21">
        <v>52</v>
      </c>
      <c r="M6" s="21">
        <v>90</v>
      </c>
      <c r="N6" s="26">
        <f>15000000-2312094.03-779258.05-5000000-996714.37-687905.97-224027.58</f>
        <v>5000000</v>
      </c>
      <c r="O6" s="21"/>
      <c r="P6" s="28">
        <v>46356</v>
      </c>
      <c r="Q6" s="21" t="s">
        <v>157</v>
      </c>
      <c r="R6" s="17" t="s">
        <v>160</v>
      </c>
    </row>
    <row r="7" spans="1:18">
      <c r="A7" s="14" t="s">
        <v>168</v>
      </c>
      <c r="B7" s="14" t="s">
        <v>50</v>
      </c>
      <c r="C7" s="17" t="s">
        <v>169</v>
      </c>
      <c r="D7" s="14" t="s">
        <v>170</v>
      </c>
      <c r="E7" s="14" t="s">
        <v>98</v>
      </c>
      <c r="F7" s="14" t="s">
        <v>48</v>
      </c>
      <c r="G7" s="14" t="s">
        <v>176</v>
      </c>
      <c r="H7" s="22">
        <v>542976</v>
      </c>
      <c r="I7" s="22">
        <v>542976</v>
      </c>
      <c r="J7" s="14" t="s">
        <v>56</v>
      </c>
      <c r="K7" s="14">
        <v>4</v>
      </c>
      <c r="L7" s="14">
        <v>40</v>
      </c>
      <c r="M7" s="14">
        <v>90</v>
      </c>
      <c r="N7" s="22">
        <v>542976</v>
      </c>
      <c r="O7" s="14"/>
      <c r="P7" s="25">
        <v>46027</v>
      </c>
      <c r="Q7" s="14" t="s">
        <v>86</v>
      </c>
      <c r="R7" s="17"/>
    </row>
    <row r="8" spans="1:18">
      <c r="A8" s="14" t="s">
        <v>181</v>
      </c>
      <c r="B8" s="14" t="s">
        <v>50</v>
      </c>
      <c r="C8" s="17" t="s">
        <v>187</v>
      </c>
      <c r="D8" s="14" t="s">
        <v>170</v>
      </c>
      <c r="E8" s="14" t="s">
        <v>55</v>
      </c>
      <c r="F8" s="14" t="s">
        <v>48</v>
      </c>
      <c r="G8" s="14" t="s">
        <v>190</v>
      </c>
      <c r="H8" s="22">
        <v>139170034.80000001</v>
      </c>
      <c r="I8" s="22">
        <f>139170034.8-27011624.36</f>
        <v>112158410.44000001</v>
      </c>
      <c r="J8" s="14" t="s">
        <v>56</v>
      </c>
      <c r="K8" s="14">
        <v>4</v>
      </c>
      <c r="L8" s="14">
        <v>52</v>
      </c>
      <c r="M8" s="14">
        <v>90</v>
      </c>
      <c r="N8" s="22">
        <f>139170034.8-27011624.36</f>
        <v>112158410.44000001</v>
      </c>
      <c r="O8" s="14"/>
      <c r="P8" s="25">
        <v>46191</v>
      </c>
      <c r="Q8" s="14" t="s">
        <v>86</v>
      </c>
      <c r="R8" s="17"/>
    </row>
    <row r="9" spans="1:18">
      <c r="A9" s="14" t="s">
        <v>215</v>
      </c>
      <c r="B9" s="14" t="s">
        <v>130</v>
      </c>
      <c r="C9" s="17" t="s">
        <v>217</v>
      </c>
      <c r="D9" s="14" t="s">
        <v>220</v>
      </c>
      <c r="E9" s="14" t="s">
        <v>55</v>
      </c>
      <c r="F9" s="14" t="s">
        <v>48</v>
      </c>
      <c r="G9" s="14" t="s">
        <v>115</v>
      </c>
      <c r="H9" s="22">
        <v>24973784</v>
      </c>
      <c r="I9" s="22">
        <v>24973784</v>
      </c>
      <c r="J9" s="14" t="s">
        <v>51</v>
      </c>
      <c r="K9" s="14">
        <v>3</v>
      </c>
      <c r="L9" s="14">
        <v>30</v>
      </c>
      <c r="M9" s="14">
        <v>90</v>
      </c>
      <c r="N9" s="22">
        <v>0</v>
      </c>
      <c r="O9" s="22">
        <v>24973784</v>
      </c>
      <c r="P9" s="25">
        <v>46366</v>
      </c>
      <c r="Q9" s="14" t="s">
        <v>228</v>
      </c>
      <c r="R9" s="17"/>
    </row>
    <row r="10" spans="1:18">
      <c r="A10" s="14" t="s">
        <v>231</v>
      </c>
      <c r="B10" s="14" t="s">
        <v>40</v>
      </c>
      <c r="C10" s="17" t="s">
        <v>234</v>
      </c>
      <c r="D10" s="14" t="s">
        <v>236</v>
      </c>
      <c r="E10" s="14" t="s">
        <v>43</v>
      </c>
      <c r="F10" s="14" t="s">
        <v>48</v>
      </c>
      <c r="G10" s="14" t="s">
        <v>240</v>
      </c>
      <c r="H10" s="22">
        <v>1317868.3899999999</v>
      </c>
      <c r="I10" s="22">
        <v>1317868.3899999999</v>
      </c>
      <c r="J10" s="14" t="s">
        <v>56</v>
      </c>
      <c r="K10" s="14">
        <v>4</v>
      </c>
      <c r="L10" s="14">
        <v>61</v>
      </c>
      <c r="M10" s="14">
        <v>90</v>
      </c>
      <c r="N10" s="22">
        <v>1317868.3899999999</v>
      </c>
      <c r="O10" s="14"/>
      <c r="P10" s="25">
        <v>46356</v>
      </c>
      <c r="Q10" s="14" t="s">
        <v>245</v>
      </c>
      <c r="R10" s="17"/>
    </row>
    <row r="11" spans="1:18">
      <c r="A11" s="21" t="s">
        <v>247</v>
      </c>
      <c r="B11" s="21" t="s">
        <v>40</v>
      </c>
      <c r="C11" s="24" t="s">
        <v>250</v>
      </c>
      <c r="D11" s="21" t="s">
        <v>236</v>
      </c>
      <c r="E11" s="21" t="s">
        <v>43</v>
      </c>
      <c r="F11" s="21" t="s">
        <v>48</v>
      </c>
      <c r="G11" s="21" t="s">
        <v>240</v>
      </c>
      <c r="H11" s="26">
        <f>5826270-826270</f>
        <v>5000000</v>
      </c>
      <c r="I11" s="26">
        <v>2187605.4900000002</v>
      </c>
      <c r="J11" s="21" t="s">
        <v>56</v>
      </c>
      <c r="K11" s="21">
        <v>4</v>
      </c>
      <c r="L11" s="21">
        <v>61</v>
      </c>
      <c r="M11" s="21">
        <v>90</v>
      </c>
      <c r="N11" s="26">
        <v>2187605.4900000002</v>
      </c>
      <c r="O11" s="14"/>
      <c r="P11" s="28">
        <v>46325</v>
      </c>
      <c r="Q11" s="21" t="s">
        <v>272</v>
      </c>
      <c r="R11" s="17" t="s">
        <v>276</v>
      </c>
    </row>
    <row r="12" spans="1:18">
      <c r="A12" s="21" t="s">
        <v>278</v>
      </c>
      <c r="B12" s="21" t="s">
        <v>40</v>
      </c>
      <c r="C12" s="24" t="s">
        <v>279</v>
      </c>
      <c r="D12" s="21" t="s">
        <v>236</v>
      </c>
      <c r="E12" s="21" t="s">
        <v>43</v>
      </c>
      <c r="F12" s="21" t="s">
        <v>48</v>
      </c>
      <c r="G12" s="21" t="s">
        <v>240</v>
      </c>
      <c r="H12" s="26">
        <v>1054489.17</v>
      </c>
      <c r="I12" s="26">
        <v>1054489.17</v>
      </c>
      <c r="J12" s="21" t="s">
        <v>56</v>
      </c>
      <c r="K12" s="21">
        <v>4</v>
      </c>
      <c r="L12" s="21">
        <v>61</v>
      </c>
      <c r="M12" s="21">
        <v>90</v>
      </c>
      <c r="N12" s="26">
        <v>1054489.17</v>
      </c>
      <c r="O12" s="21"/>
      <c r="P12" s="28">
        <v>46325</v>
      </c>
      <c r="Q12" s="21" t="s">
        <v>245</v>
      </c>
      <c r="R12" s="17" t="s">
        <v>284</v>
      </c>
    </row>
    <row r="13" spans="1:18">
      <c r="A13" s="14" t="s">
        <v>285</v>
      </c>
      <c r="B13" s="14" t="s">
        <v>34</v>
      </c>
      <c r="C13" s="17" t="s">
        <v>288</v>
      </c>
      <c r="D13" s="14" t="s">
        <v>42</v>
      </c>
      <c r="E13" s="14" t="s">
        <v>43</v>
      </c>
      <c r="F13" s="14" t="s">
        <v>48</v>
      </c>
      <c r="G13" s="14" t="s">
        <v>45</v>
      </c>
      <c r="H13" s="22">
        <v>91654.36</v>
      </c>
      <c r="I13" s="22">
        <v>91654.36</v>
      </c>
      <c r="J13" s="14" t="s">
        <v>51</v>
      </c>
      <c r="K13" s="14">
        <v>3</v>
      </c>
      <c r="L13" s="14">
        <v>39</v>
      </c>
      <c r="M13" s="14">
        <v>90</v>
      </c>
      <c r="N13" s="22">
        <v>91654.36</v>
      </c>
      <c r="O13" s="14"/>
      <c r="P13" s="25">
        <v>46180</v>
      </c>
      <c r="Q13" s="14" t="s">
        <v>70</v>
      </c>
      <c r="R13" s="17"/>
    </row>
    <row r="14" spans="1:18">
      <c r="A14" s="14" t="s">
        <v>293</v>
      </c>
      <c r="B14" s="14" t="s">
        <v>40</v>
      </c>
      <c r="C14" s="17" t="s">
        <v>294</v>
      </c>
      <c r="D14" s="14" t="s">
        <v>42</v>
      </c>
      <c r="E14" s="14" t="s">
        <v>43</v>
      </c>
      <c r="F14" s="14" t="s">
        <v>48</v>
      </c>
      <c r="G14" s="14" t="s">
        <v>240</v>
      </c>
      <c r="H14" s="22">
        <v>2610400</v>
      </c>
      <c r="I14" s="22">
        <f>2610400</f>
        <v>2610400</v>
      </c>
      <c r="J14" s="14" t="s">
        <v>51</v>
      </c>
      <c r="K14" s="14">
        <v>3</v>
      </c>
      <c r="L14" s="14">
        <v>39</v>
      </c>
      <c r="M14" s="14">
        <v>90</v>
      </c>
      <c r="N14" s="22">
        <f>2610400</f>
        <v>2610400</v>
      </c>
      <c r="O14" s="14"/>
      <c r="P14" s="25">
        <v>46325</v>
      </c>
      <c r="Q14" s="14" t="s">
        <v>304</v>
      </c>
      <c r="R14" s="17"/>
    </row>
    <row r="15" spans="1:18">
      <c r="A15" s="14" t="s">
        <v>307</v>
      </c>
      <c r="B15" s="14" t="s">
        <v>34</v>
      </c>
      <c r="C15" s="17" t="s">
        <v>312</v>
      </c>
      <c r="D15" s="14" t="s">
        <v>42</v>
      </c>
      <c r="E15" s="14" t="s">
        <v>43</v>
      </c>
      <c r="F15" s="14" t="s">
        <v>48</v>
      </c>
      <c r="G15" s="14" t="s">
        <v>45</v>
      </c>
      <c r="H15" s="22">
        <v>336839.28</v>
      </c>
      <c r="I15" s="22">
        <v>315701.28000000003</v>
      </c>
      <c r="J15" s="14" t="s">
        <v>51</v>
      </c>
      <c r="K15" s="14">
        <v>3</v>
      </c>
      <c r="L15" s="14">
        <v>39</v>
      </c>
      <c r="M15" s="14">
        <v>90</v>
      </c>
      <c r="N15" s="22">
        <v>315701.28000000003</v>
      </c>
      <c r="O15" s="14"/>
      <c r="P15" s="25">
        <v>46403</v>
      </c>
      <c r="Q15" s="14" t="s">
        <v>62</v>
      </c>
      <c r="R15" s="17"/>
    </row>
    <row r="16" spans="1:18">
      <c r="A16" s="14" t="s">
        <v>321</v>
      </c>
      <c r="B16" s="14" t="s">
        <v>34</v>
      </c>
      <c r="C16" s="17" t="s">
        <v>322</v>
      </c>
      <c r="D16" s="14" t="s">
        <v>42</v>
      </c>
      <c r="E16" s="14" t="s">
        <v>43</v>
      </c>
      <c r="F16" s="14" t="s">
        <v>48</v>
      </c>
      <c r="G16" s="14" t="s">
        <v>45</v>
      </c>
      <c r="H16" s="22">
        <v>787610.7</v>
      </c>
      <c r="I16" s="22">
        <v>244889.32</v>
      </c>
      <c r="J16" s="14" t="s">
        <v>51</v>
      </c>
      <c r="K16" s="14">
        <v>3</v>
      </c>
      <c r="L16" s="14">
        <v>39</v>
      </c>
      <c r="M16" s="14">
        <v>90</v>
      </c>
      <c r="N16" s="22">
        <v>244889.32</v>
      </c>
      <c r="O16" s="14"/>
      <c r="P16" s="25">
        <v>47161</v>
      </c>
      <c r="Q16" s="14" t="s">
        <v>70</v>
      </c>
      <c r="R16" s="17"/>
    </row>
    <row r="17" spans="1:18">
      <c r="A17" s="14" t="s">
        <v>329</v>
      </c>
      <c r="B17" s="14" t="s">
        <v>34</v>
      </c>
      <c r="C17" s="17" t="s">
        <v>330</v>
      </c>
      <c r="D17" s="14" t="s">
        <v>42</v>
      </c>
      <c r="E17" s="14" t="s">
        <v>55</v>
      </c>
      <c r="F17" s="14" t="s">
        <v>48</v>
      </c>
      <c r="G17" s="14" t="s">
        <v>115</v>
      </c>
      <c r="H17" s="22">
        <v>1302463.8500000001</v>
      </c>
      <c r="I17" s="22">
        <v>280567.31</v>
      </c>
      <c r="J17" s="14" t="s">
        <v>51</v>
      </c>
      <c r="K17" s="14">
        <v>3</v>
      </c>
      <c r="L17" s="14">
        <v>39</v>
      </c>
      <c r="M17" s="14">
        <v>90</v>
      </c>
      <c r="N17" s="22">
        <v>280567.31</v>
      </c>
      <c r="O17" s="14"/>
      <c r="P17" s="25">
        <v>47269</v>
      </c>
      <c r="Q17" s="14" t="s">
        <v>58</v>
      </c>
      <c r="R17" s="17"/>
    </row>
    <row r="18" spans="1:18">
      <c r="A18" s="14" t="s">
        <v>334</v>
      </c>
      <c r="B18" s="14" t="s">
        <v>34</v>
      </c>
      <c r="C18" s="17" t="s">
        <v>335</v>
      </c>
      <c r="D18" s="14" t="s">
        <v>42</v>
      </c>
      <c r="E18" s="14" t="s">
        <v>55</v>
      </c>
      <c r="F18" s="14" t="s">
        <v>48</v>
      </c>
      <c r="G18" s="14" t="s">
        <v>115</v>
      </c>
      <c r="H18" s="22">
        <v>669680</v>
      </c>
      <c r="I18" s="22">
        <v>133320</v>
      </c>
      <c r="J18" s="14" t="s">
        <v>51</v>
      </c>
      <c r="K18" s="14">
        <v>3</v>
      </c>
      <c r="L18" s="14">
        <v>39</v>
      </c>
      <c r="M18" s="14">
        <v>90</v>
      </c>
      <c r="N18" s="22">
        <v>133320</v>
      </c>
      <c r="O18" s="14"/>
      <c r="P18" s="25">
        <v>47632</v>
      </c>
      <c r="Q18" s="14" t="s">
        <v>58</v>
      </c>
      <c r="R18" s="17"/>
    </row>
    <row r="19" spans="1:18">
      <c r="A19" s="14" t="s">
        <v>339</v>
      </c>
      <c r="B19" s="14" t="s">
        <v>340</v>
      </c>
      <c r="C19" s="17" t="s">
        <v>341</v>
      </c>
      <c r="D19" s="14" t="s">
        <v>342</v>
      </c>
      <c r="E19" s="14" t="s">
        <v>98</v>
      </c>
      <c r="F19" s="14" t="s">
        <v>48</v>
      </c>
      <c r="G19" s="14" t="s">
        <v>115</v>
      </c>
      <c r="H19" s="22">
        <f t="shared" ref="H19:I19" si="0">3696578.83+2303421.17</f>
        <v>6000000</v>
      </c>
      <c r="I19" s="22">
        <f t="shared" si="0"/>
        <v>6000000</v>
      </c>
      <c r="J19" s="14" t="s">
        <v>51</v>
      </c>
      <c r="K19" s="14">
        <v>3</v>
      </c>
      <c r="L19" s="14">
        <v>30</v>
      </c>
      <c r="M19" s="14">
        <v>90</v>
      </c>
      <c r="N19" s="22">
        <f>3696578.83+2303421.17</f>
        <v>6000000</v>
      </c>
      <c r="O19" s="14">
        <v>0</v>
      </c>
      <c r="P19" s="25">
        <v>46325</v>
      </c>
      <c r="Q19" s="14" t="s">
        <v>343</v>
      </c>
      <c r="R19" s="17"/>
    </row>
    <row r="20" spans="1:18">
      <c r="A20" s="14" t="s">
        <v>344</v>
      </c>
      <c r="B20" s="14" t="s">
        <v>40</v>
      </c>
      <c r="C20" s="17" t="s">
        <v>345</v>
      </c>
      <c r="D20" s="14" t="s">
        <v>46</v>
      </c>
      <c r="E20" s="14" t="s">
        <v>55</v>
      </c>
      <c r="F20" s="14" t="s">
        <v>48</v>
      </c>
      <c r="G20" s="14" t="s">
        <v>346</v>
      </c>
      <c r="H20" s="22">
        <v>1997698.41</v>
      </c>
      <c r="I20" s="22">
        <v>1997698.41</v>
      </c>
      <c r="J20" s="14" t="s">
        <v>56</v>
      </c>
      <c r="K20" s="14">
        <v>4</v>
      </c>
      <c r="L20" s="14">
        <v>51</v>
      </c>
      <c r="M20" s="14">
        <v>90</v>
      </c>
      <c r="N20" s="22">
        <v>1997698.41</v>
      </c>
      <c r="O20" s="14"/>
      <c r="P20" s="25">
        <v>46062</v>
      </c>
      <c r="Q20" s="14" t="s">
        <v>272</v>
      </c>
      <c r="R20" s="17"/>
    </row>
    <row r="21" spans="1:18">
      <c r="A21" s="14" t="s">
        <v>347</v>
      </c>
      <c r="B21" s="14" t="s">
        <v>40</v>
      </c>
      <c r="C21" s="17" t="s">
        <v>348</v>
      </c>
      <c r="D21" s="14" t="s">
        <v>46</v>
      </c>
      <c r="E21" s="14" t="s">
        <v>55</v>
      </c>
      <c r="F21" s="14" t="s">
        <v>48</v>
      </c>
      <c r="G21" s="14" t="s">
        <v>349</v>
      </c>
      <c r="H21" s="22">
        <v>5040000</v>
      </c>
      <c r="I21" s="22">
        <f>H21-727198.48</f>
        <v>4312801.5199999996</v>
      </c>
      <c r="J21" s="14" t="s">
        <v>56</v>
      </c>
      <c r="K21" s="14">
        <v>4</v>
      </c>
      <c r="L21" s="14">
        <v>51</v>
      </c>
      <c r="M21" s="14">
        <v>90</v>
      </c>
      <c r="N21" s="22"/>
      <c r="O21" s="22">
        <v>4312801.5199999996</v>
      </c>
      <c r="P21" s="25">
        <v>46075</v>
      </c>
      <c r="Q21" s="14" t="s">
        <v>245</v>
      </c>
      <c r="R21" s="17" t="s">
        <v>361</v>
      </c>
    </row>
    <row r="22" spans="1:18">
      <c r="A22" s="14" t="s">
        <v>362</v>
      </c>
      <c r="B22" s="14" t="s">
        <v>40</v>
      </c>
      <c r="C22" s="17" t="s">
        <v>363</v>
      </c>
      <c r="D22" s="14" t="s">
        <v>46</v>
      </c>
      <c r="E22" s="14" t="s">
        <v>55</v>
      </c>
      <c r="F22" s="14" t="s">
        <v>48</v>
      </c>
      <c r="G22" s="14" t="s">
        <v>364</v>
      </c>
      <c r="H22" s="22">
        <v>2700000</v>
      </c>
      <c r="I22" s="22">
        <v>1500000</v>
      </c>
      <c r="J22" s="14" t="s">
        <v>56</v>
      </c>
      <c r="K22" s="14">
        <v>4</v>
      </c>
      <c r="L22" s="14">
        <v>51</v>
      </c>
      <c r="M22" s="14">
        <v>90</v>
      </c>
      <c r="N22" s="22">
        <v>1500000</v>
      </c>
      <c r="O22" s="14"/>
      <c r="P22" s="25">
        <v>46089</v>
      </c>
      <c r="Q22" s="14" t="s">
        <v>369</v>
      </c>
      <c r="R22" s="17"/>
    </row>
    <row r="23" spans="1:18">
      <c r="A23" s="14" t="s">
        <v>370</v>
      </c>
      <c r="B23" s="14" t="s">
        <v>40</v>
      </c>
      <c r="C23" s="17" t="s">
        <v>371</v>
      </c>
      <c r="D23" s="14" t="s">
        <v>46</v>
      </c>
      <c r="E23" s="14" t="s">
        <v>55</v>
      </c>
      <c r="F23" s="14" t="s">
        <v>48</v>
      </c>
      <c r="G23" s="14" t="s">
        <v>349</v>
      </c>
      <c r="H23" s="22">
        <v>2336103.38</v>
      </c>
      <c r="I23" s="22">
        <v>2336103.38</v>
      </c>
      <c r="J23" s="14" t="s">
        <v>56</v>
      </c>
      <c r="K23" s="14">
        <v>4</v>
      </c>
      <c r="L23" s="14">
        <v>51</v>
      </c>
      <c r="M23" s="14">
        <v>90</v>
      </c>
      <c r="N23" s="22">
        <v>2336103.38</v>
      </c>
      <c r="O23" s="14"/>
      <c r="P23" s="25">
        <v>46106</v>
      </c>
      <c r="Q23" s="14" t="s">
        <v>180</v>
      </c>
      <c r="R23" s="17"/>
    </row>
    <row r="24" spans="1:18">
      <c r="A24" s="14" t="s">
        <v>373</v>
      </c>
      <c r="B24" s="14" t="s">
        <v>40</v>
      </c>
      <c r="C24" s="17" t="s">
        <v>375</v>
      </c>
      <c r="D24" s="14" t="s">
        <v>46</v>
      </c>
      <c r="E24" s="14" t="s">
        <v>55</v>
      </c>
      <c r="F24" s="14" t="s">
        <v>48</v>
      </c>
      <c r="G24" s="14" t="s">
        <v>364</v>
      </c>
      <c r="H24" s="22">
        <v>2180000</v>
      </c>
      <c r="I24" s="22">
        <v>2180000</v>
      </c>
      <c r="J24" s="14" t="s">
        <v>56</v>
      </c>
      <c r="K24" s="14">
        <v>4</v>
      </c>
      <c r="L24" s="14">
        <v>51</v>
      </c>
      <c r="M24" s="14">
        <v>90</v>
      </c>
      <c r="N24" s="22">
        <v>2180000</v>
      </c>
      <c r="O24" s="14"/>
      <c r="P24" s="25">
        <v>46181</v>
      </c>
      <c r="Q24" s="14" t="s">
        <v>245</v>
      </c>
      <c r="R24" s="17"/>
    </row>
    <row r="25" spans="1:18">
      <c r="A25" s="14" t="s">
        <v>381</v>
      </c>
      <c r="B25" s="14" t="s">
        <v>40</v>
      </c>
      <c r="C25" s="17" t="s">
        <v>383</v>
      </c>
      <c r="D25" s="14" t="s">
        <v>46</v>
      </c>
      <c r="E25" s="14" t="s">
        <v>55</v>
      </c>
      <c r="F25" s="14" t="s">
        <v>48</v>
      </c>
      <c r="G25" s="14" t="s">
        <v>346</v>
      </c>
      <c r="H25" s="22">
        <v>3063565.21</v>
      </c>
      <c r="I25" s="22">
        <v>2938881.79</v>
      </c>
      <c r="J25" s="14" t="s">
        <v>56</v>
      </c>
      <c r="K25" s="14">
        <v>4</v>
      </c>
      <c r="L25" s="14">
        <v>51</v>
      </c>
      <c r="M25" s="14">
        <v>90</v>
      </c>
      <c r="N25" s="22">
        <v>2938881.79</v>
      </c>
      <c r="O25" s="14"/>
      <c r="P25" s="25">
        <v>46195</v>
      </c>
      <c r="Q25" s="14" t="s">
        <v>245</v>
      </c>
      <c r="R25" s="17"/>
    </row>
    <row r="26" spans="1:18">
      <c r="A26" s="14" t="s">
        <v>392</v>
      </c>
      <c r="B26" s="14" t="s">
        <v>40</v>
      </c>
      <c r="C26" s="17" t="s">
        <v>395</v>
      </c>
      <c r="D26" s="14" t="s">
        <v>46</v>
      </c>
      <c r="E26" s="14" t="s">
        <v>55</v>
      </c>
      <c r="F26" s="14" t="s">
        <v>48</v>
      </c>
      <c r="G26" s="14" t="s">
        <v>346</v>
      </c>
      <c r="H26" s="22">
        <v>1438446.37</v>
      </c>
      <c r="I26" s="22">
        <v>1438446.37</v>
      </c>
      <c r="J26" s="14" t="s">
        <v>56</v>
      </c>
      <c r="K26" s="14">
        <v>4</v>
      </c>
      <c r="L26" s="14">
        <v>51</v>
      </c>
      <c r="M26" s="14">
        <v>90</v>
      </c>
      <c r="N26" s="22">
        <v>1438446.37</v>
      </c>
      <c r="O26" s="14"/>
      <c r="P26" s="25">
        <v>46235</v>
      </c>
      <c r="Q26" s="14" t="s">
        <v>403</v>
      </c>
      <c r="R26" s="17"/>
    </row>
    <row r="27" spans="1:18">
      <c r="A27" s="14" t="s">
        <v>404</v>
      </c>
      <c r="B27" s="14" t="s">
        <v>40</v>
      </c>
      <c r="C27" s="17" t="s">
        <v>407</v>
      </c>
      <c r="D27" s="14" t="s">
        <v>46</v>
      </c>
      <c r="E27" s="14" t="s">
        <v>55</v>
      </c>
      <c r="F27" s="14" t="s">
        <v>48</v>
      </c>
      <c r="G27" s="14" t="s">
        <v>115</v>
      </c>
      <c r="H27" s="22">
        <v>2778131.3600000003</v>
      </c>
      <c r="I27" s="22">
        <v>2778131.36</v>
      </c>
      <c r="J27" s="14" t="s">
        <v>56</v>
      </c>
      <c r="K27" s="14">
        <v>4</v>
      </c>
      <c r="L27" s="14">
        <v>51</v>
      </c>
      <c r="M27" s="14">
        <v>90</v>
      </c>
      <c r="N27" s="22">
        <v>2778131.36</v>
      </c>
      <c r="O27" s="14"/>
      <c r="P27" s="25">
        <v>46264</v>
      </c>
      <c r="Q27" s="14" t="s">
        <v>180</v>
      </c>
      <c r="R27" s="17"/>
    </row>
    <row r="28" spans="1:18">
      <c r="A28" s="14" t="s">
        <v>409</v>
      </c>
      <c r="B28" s="14" t="s">
        <v>40</v>
      </c>
      <c r="C28" s="17" t="s">
        <v>410</v>
      </c>
      <c r="D28" s="14" t="s">
        <v>46</v>
      </c>
      <c r="E28" s="14" t="s">
        <v>55</v>
      </c>
      <c r="F28" s="14" t="s">
        <v>48</v>
      </c>
      <c r="G28" s="14" t="s">
        <v>346</v>
      </c>
      <c r="H28" s="22">
        <v>3936801.04</v>
      </c>
      <c r="I28" s="22">
        <v>3936801.04</v>
      </c>
      <c r="J28" s="14" t="s">
        <v>56</v>
      </c>
      <c r="K28" s="14">
        <v>4</v>
      </c>
      <c r="L28" s="14">
        <v>51</v>
      </c>
      <c r="M28" s="14">
        <v>90</v>
      </c>
      <c r="N28" s="22">
        <v>3936801.04</v>
      </c>
      <c r="O28" s="14"/>
      <c r="P28" s="25">
        <v>46275</v>
      </c>
      <c r="Q28" s="14" t="s">
        <v>245</v>
      </c>
      <c r="R28" s="17"/>
    </row>
    <row r="29" spans="1:18">
      <c r="A29" s="14" t="s">
        <v>412</v>
      </c>
      <c r="B29" s="14" t="s">
        <v>40</v>
      </c>
      <c r="C29" s="17" t="s">
        <v>415</v>
      </c>
      <c r="D29" s="14" t="s">
        <v>46</v>
      </c>
      <c r="E29" s="14" t="s">
        <v>55</v>
      </c>
      <c r="F29" s="14" t="s">
        <v>48</v>
      </c>
      <c r="G29" s="14" t="s">
        <v>346</v>
      </c>
      <c r="H29" s="22">
        <v>6000000</v>
      </c>
      <c r="I29" s="22">
        <v>6000000</v>
      </c>
      <c r="J29" s="14" t="s">
        <v>56</v>
      </c>
      <c r="K29" s="14">
        <v>4</v>
      </c>
      <c r="L29" s="14">
        <v>51</v>
      </c>
      <c r="M29" s="14">
        <v>90</v>
      </c>
      <c r="N29" s="22">
        <v>0</v>
      </c>
      <c r="O29" s="22">
        <v>6000000</v>
      </c>
      <c r="P29" s="25">
        <v>46319</v>
      </c>
      <c r="Q29" s="14" t="s">
        <v>245</v>
      </c>
      <c r="R29" s="39" t="s">
        <v>423</v>
      </c>
    </row>
    <row r="30" spans="1:18">
      <c r="A30" s="14" t="s">
        <v>424</v>
      </c>
      <c r="B30" s="14" t="s">
        <v>40</v>
      </c>
      <c r="C30" s="17" t="s">
        <v>425</v>
      </c>
      <c r="D30" s="14" t="s">
        <v>46</v>
      </c>
      <c r="E30" s="14" t="s">
        <v>55</v>
      </c>
      <c r="F30" s="14" t="s">
        <v>48</v>
      </c>
      <c r="G30" s="14" t="s">
        <v>115</v>
      </c>
      <c r="H30" s="22">
        <v>3000000</v>
      </c>
      <c r="I30" s="22">
        <v>3000000</v>
      </c>
      <c r="J30" s="14" t="s">
        <v>56</v>
      </c>
      <c r="K30" s="14">
        <v>4</v>
      </c>
      <c r="L30" s="14">
        <v>52</v>
      </c>
      <c r="M30" s="14">
        <v>90</v>
      </c>
      <c r="N30" s="22">
        <v>3000000</v>
      </c>
      <c r="O30" s="14"/>
      <c r="P30" s="25">
        <v>46387</v>
      </c>
      <c r="Q30" s="14" t="s">
        <v>245</v>
      </c>
      <c r="R30" s="17"/>
    </row>
    <row r="31" spans="1:18">
      <c r="A31" s="14" t="s">
        <v>433</v>
      </c>
      <c r="B31" s="14" t="s">
        <v>40</v>
      </c>
      <c r="C31" s="17" t="s">
        <v>435</v>
      </c>
      <c r="D31" s="14" t="s">
        <v>46</v>
      </c>
      <c r="E31" s="14" t="s">
        <v>55</v>
      </c>
      <c r="F31" s="14" t="s">
        <v>48</v>
      </c>
      <c r="G31" s="14" t="s">
        <v>346</v>
      </c>
      <c r="H31" s="22">
        <v>7529591.3799999999</v>
      </c>
      <c r="I31" s="22">
        <f>7529591.38</f>
        <v>7529591.3799999999</v>
      </c>
      <c r="J31" s="14" t="s">
        <v>56</v>
      </c>
      <c r="K31" s="14">
        <v>4</v>
      </c>
      <c r="L31" s="14">
        <v>51</v>
      </c>
      <c r="M31" s="14">
        <v>90</v>
      </c>
      <c r="N31" s="22">
        <f>7529591.38</f>
        <v>7529591.3799999999</v>
      </c>
      <c r="O31" s="14"/>
      <c r="P31" s="25">
        <v>46424</v>
      </c>
      <c r="Q31" s="14" t="s">
        <v>245</v>
      </c>
      <c r="R31" s="17"/>
    </row>
    <row r="32" spans="1:18">
      <c r="A32" s="14" t="s">
        <v>449</v>
      </c>
      <c r="B32" s="14" t="s">
        <v>40</v>
      </c>
      <c r="C32" s="17" t="s">
        <v>451</v>
      </c>
      <c r="D32" s="14" t="s">
        <v>46</v>
      </c>
      <c r="E32" s="14" t="s">
        <v>55</v>
      </c>
      <c r="F32" s="14" t="s">
        <v>48</v>
      </c>
      <c r="G32" s="14" t="s">
        <v>364</v>
      </c>
      <c r="H32" s="22">
        <v>7000000</v>
      </c>
      <c r="I32" s="22">
        <v>7000000</v>
      </c>
      <c r="J32" s="14" t="s">
        <v>56</v>
      </c>
      <c r="K32" s="14">
        <v>4</v>
      </c>
      <c r="L32" s="14">
        <v>51</v>
      </c>
      <c r="M32" s="14">
        <v>90</v>
      </c>
      <c r="N32" s="22"/>
      <c r="O32" s="22">
        <v>7000000</v>
      </c>
      <c r="P32" s="25">
        <v>46442</v>
      </c>
      <c r="Q32" s="14" t="s">
        <v>245</v>
      </c>
      <c r="R32" s="39" t="s">
        <v>423</v>
      </c>
    </row>
    <row r="33" spans="1:18">
      <c r="A33" s="14" t="s">
        <v>459</v>
      </c>
      <c r="B33" s="14" t="s">
        <v>40</v>
      </c>
      <c r="C33" s="17" t="s">
        <v>460</v>
      </c>
      <c r="D33" s="14" t="s">
        <v>46</v>
      </c>
      <c r="E33" s="14" t="s">
        <v>55</v>
      </c>
      <c r="F33" s="14" t="s">
        <v>48</v>
      </c>
      <c r="G33" s="14" t="s">
        <v>346</v>
      </c>
      <c r="H33" s="22">
        <v>6502568.6100000003</v>
      </c>
      <c r="I33" s="22">
        <f>6044111.76</f>
        <v>6044111.7599999998</v>
      </c>
      <c r="J33" s="14" t="s">
        <v>56</v>
      </c>
      <c r="K33" s="14">
        <v>4</v>
      </c>
      <c r="L33" s="14">
        <v>51</v>
      </c>
      <c r="M33" s="14">
        <v>90</v>
      </c>
      <c r="N33" s="22">
        <f>6044111.76</f>
        <v>6044111.7599999998</v>
      </c>
      <c r="O33" s="14"/>
      <c r="P33" s="25">
        <v>46458</v>
      </c>
      <c r="Q33" s="14" t="s">
        <v>272</v>
      </c>
      <c r="R33" s="17"/>
    </row>
    <row r="34" spans="1:18">
      <c r="A34" s="14" t="s">
        <v>471</v>
      </c>
      <c r="B34" s="14" t="s">
        <v>40</v>
      </c>
      <c r="C34" s="17" t="s">
        <v>472</v>
      </c>
      <c r="D34" s="14" t="s">
        <v>46</v>
      </c>
      <c r="E34" s="14" t="s">
        <v>55</v>
      </c>
      <c r="F34" s="14" t="s">
        <v>48</v>
      </c>
      <c r="G34" s="14" t="s">
        <v>115</v>
      </c>
      <c r="H34" s="22">
        <v>272500</v>
      </c>
      <c r="I34" s="22">
        <v>272500</v>
      </c>
      <c r="J34" s="14" t="s">
        <v>56</v>
      </c>
      <c r="K34" s="14">
        <v>4</v>
      </c>
      <c r="L34" s="14">
        <v>51</v>
      </c>
      <c r="M34" s="14">
        <v>90</v>
      </c>
      <c r="N34" s="22">
        <v>272500</v>
      </c>
      <c r="O34" s="14"/>
      <c r="P34" s="25">
        <v>46477</v>
      </c>
      <c r="Q34" s="14" t="s">
        <v>245</v>
      </c>
      <c r="R34" s="17"/>
    </row>
    <row r="35" spans="1:18">
      <c r="A35" s="14" t="s">
        <v>479</v>
      </c>
      <c r="B35" s="14" t="s">
        <v>40</v>
      </c>
      <c r="C35" s="17" t="s">
        <v>480</v>
      </c>
      <c r="D35" s="14" t="s">
        <v>46</v>
      </c>
      <c r="E35" s="14" t="s">
        <v>55</v>
      </c>
      <c r="F35" s="14" t="s">
        <v>48</v>
      </c>
      <c r="G35" s="14" t="s">
        <v>115</v>
      </c>
      <c r="H35" s="22">
        <v>288840.67</v>
      </c>
      <c r="I35" s="22">
        <v>288840.67</v>
      </c>
      <c r="J35" s="14" t="s">
        <v>56</v>
      </c>
      <c r="K35" s="14">
        <v>4</v>
      </c>
      <c r="L35" s="14">
        <v>51</v>
      </c>
      <c r="M35" s="14">
        <v>90</v>
      </c>
      <c r="N35" s="22">
        <v>288840.67</v>
      </c>
      <c r="O35" s="14"/>
      <c r="P35" s="25">
        <v>46477</v>
      </c>
      <c r="Q35" s="14" t="s">
        <v>245</v>
      </c>
      <c r="R35" s="17"/>
    </row>
    <row r="36" spans="1:18">
      <c r="A36" s="14" t="s">
        <v>506</v>
      </c>
      <c r="B36" s="14" t="s">
        <v>40</v>
      </c>
      <c r="C36" s="17" t="s">
        <v>508</v>
      </c>
      <c r="D36" s="14" t="s">
        <v>46</v>
      </c>
      <c r="E36" s="14" t="s">
        <v>55</v>
      </c>
      <c r="F36" s="14" t="s">
        <v>48</v>
      </c>
      <c r="G36" s="14" t="s">
        <v>510</v>
      </c>
      <c r="H36" s="22">
        <v>7231452.3200000003</v>
      </c>
      <c r="I36" s="22">
        <v>5526279.0700000003</v>
      </c>
      <c r="J36" s="14" t="s">
        <v>56</v>
      </c>
      <c r="K36" s="14">
        <v>4</v>
      </c>
      <c r="L36" s="14">
        <v>51</v>
      </c>
      <c r="M36" s="14">
        <v>90</v>
      </c>
      <c r="N36" s="22">
        <v>5526279.0700000003</v>
      </c>
      <c r="O36" s="14"/>
      <c r="P36" s="25">
        <v>46486</v>
      </c>
      <c r="Q36" s="14" t="s">
        <v>245</v>
      </c>
      <c r="R36" s="17"/>
    </row>
    <row r="37" spans="1:18">
      <c r="A37" s="14" t="s">
        <v>516</v>
      </c>
      <c r="B37" s="14" t="s">
        <v>40</v>
      </c>
      <c r="C37" s="17" t="s">
        <v>517</v>
      </c>
      <c r="D37" s="14" t="s">
        <v>46</v>
      </c>
      <c r="E37" s="14" t="s">
        <v>55</v>
      </c>
      <c r="F37" s="14" t="s">
        <v>48</v>
      </c>
      <c r="G37" s="14" t="s">
        <v>115</v>
      </c>
      <c r="H37" s="22">
        <v>7085242.8600000003</v>
      </c>
      <c r="I37" s="22">
        <v>4387745.33</v>
      </c>
      <c r="J37" s="14" t="s">
        <v>56</v>
      </c>
      <c r="K37" s="14">
        <v>4</v>
      </c>
      <c r="L37" s="14">
        <v>51</v>
      </c>
      <c r="M37" s="14">
        <v>90</v>
      </c>
      <c r="N37" s="22">
        <v>4387745.33</v>
      </c>
      <c r="O37" s="14"/>
      <c r="P37" s="25">
        <v>46503</v>
      </c>
      <c r="Q37" s="14" t="s">
        <v>245</v>
      </c>
      <c r="R37" s="17"/>
    </row>
    <row r="38" spans="1:18">
      <c r="A38" s="14" t="s">
        <v>519</v>
      </c>
      <c r="B38" s="14" t="s">
        <v>40</v>
      </c>
      <c r="C38" s="17" t="s">
        <v>521</v>
      </c>
      <c r="D38" s="14" t="s">
        <v>46</v>
      </c>
      <c r="E38" s="14" t="s">
        <v>55</v>
      </c>
      <c r="F38" s="14" t="s">
        <v>48</v>
      </c>
      <c r="G38" s="14" t="s">
        <v>115</v>
      </c>
      <c r="H38" s="22">
        <v>5043325</v>
      </c>
      <c r="I38" s="22">
        <f>3328325-3228325</f>
        <v>100000</v>
      </c>
      <c r="J38" s="14" t="s">
        <v>56</v>
      </c>
      <c r="K38" s="14">
        <v>4</v>
      </c>
      <c r="L38" s="14">
        <v>51</v>
      </c>
      <c r="M38" s="14">
        <v>90</v>
      </c>
      <c r="N38" s="22">
        <f>3328325-3228325</f>
        <v>100000</v>
      </c>
      <c r="O38" s="14"/>
      <c r="P38" s="25">
        <v>46531</v>
      </c>
      <c r="Q38" s="14" t="s">
        <v>369</v>
      </c>
      <c r="R38" s="17"/>
    </row>
    <row r="39" spans="1:18">
      <c r="A39" s="14" t="s">
        <v>532</v>
      </c>
      <c r="B39" s="14" t="s">
        <v>40</v>
      </c>
      <c r="C39" s="17" t="s">
        <v>534</v>
      </c>
      <c r="D39" s="14" t="s">
        <v>46</v>
      </c>
      <c r="E39" s="14" t="s">
        <v>55</v>
      </c>
      <c r="F39" s="14" t="s">
        <v>48</v>
      </c>
      <c r="G39" s="14" t="s">
        <v>349</v>
      </c>
      <c r="H39" s="22">
        <v>8184781.7300000004</v>
      </c>
      <c r="I39" s="22">
        <f>7098962.88</f>
        <v>7098962.8799999999</v>
      </c>
      <c r="J39" s="14" t="s">
        <v>56</v>
      </c>
      <c r="K39" s="14">
        <v>4</v>
      </c>
      <c r="L39" s="14">
        <v>51</v>
      </c>
      <c r="M39" s="14">
        <v>90</v>
      </c>
      <c r="N39" s="22">
        <f>7098962.88</f>
        <v>7098962.8799999999</v>
      </c>
      <c r="O39" s="14"/>
      <c r="P39" s="25">
        <v>46533</v>
      </c>
      <c r="Q39" s="14" t="s">
        <v>272</v>
      </c>
      <c r="R39" s="17"/>
    </row>
    <row r="40" spans="1:18">
      <c r="A40" s="21" t="s">
        <v>540</v>
      </c>
      <c r="B40" s="21" t="s">
        <v>40</v>
      </c>
      <c r="C40" s="24" t="s">
        <v>541</v>
      </c>
      <c r="D40" s="21" t="s">
        <v>46</v>
      </c>
      <c r="E40" s="21" t="s">
        <v>55</v>
      </c>
      <c r="F40" s="21" t="s">
        <v>48</v>
      </c>
      <c r="G40" s="21" t="s">
        <v>115</v>
      </c>
      <c r="H40" s="26">
        <v>2144815.3199999998</v>
      </c>
      <c r="I40" s="26">
        <v>2144815.3199999998</v>
      </c>
      <c r="J40" s="21" t="s">
        <v>56</v>
      </c>
      <c r="K40" s="21">
        <v>4</v>
      </c>
      <c r="L40" s="21">
        <v>51</v>
      </c>
      <c r="M40" s="21">
        <v>90</v>
      </c>
      <c r="N40" s="26">
        <v>2144815.3199999998</v>
      </c>
      <c r="O40" s="14"/>
      <c r="P40" s="28">
        <v>46536</v>
      </c>
      <c r="Q40" s="21" t="s">
        <v>272</v>
      </c>
      <c r="R40" s="17" t="s">
        <v>546</v>
      </c>
    </row>
    <row r="41" spans="1:18">
      <c r="A41" s="14" t="s">
        <v>548</v>
      </c>
      <c r="B41" s="14" t="s">
        <v>40</v>
      </c>
      <c r="C41" s="17" t="s">
        <v>550</v>
      </c>
      <c r="D41" s="14" t="s">
        <v>46</v>
      </c>
      <c r="E41" s="14" t="s">
        <v>55</v>
      </c>
      <c r="F41" s="14" t="s">
        <v>48</v>
      </c>
      <c r="G41" s="14" t="s">
        <v>115</v>
      </c>
      <c r="H41" s="22">
        <v>6752298.7800000003</v>
      </c>
      <c r="I41" s="22">
        <f>3815000-3715000</f>
        <v>100000</v>
      </c>
      <c r="J41" s="14" t="s">
        <v>56</v>
      </c>
      <c r="K41" s="14">
        <v>4</v>
      </c>
      <c r="L41" s="14">
        <v>51</v>
      </c>
      <c r="M41" s="14">
        <v>90</v>
      </c>
      <c r="N41" s="22">
        <f>3815000-3715000</f>
        <v>100000</v>
      </c>
      <c r="O41" s="14"/>
      <c r="P41" s="25">
        <v>46536</v>
      </c>
      <c r="Q41" s="14" t="s">
        <v>245</v>
      </c>
      <c r="R41" s="17"/>
    </row>
    <row r="42" spans="1:18">
      <c r="A42" s="14" t="s">
        <v>557</v>
      </c>
      <c r="B42" s="14" t="s">
        <v>40</v>
      </c>
      <c r="C42" s="17" t="s">
        <v>559</v>
      </c>
      <c r="D42" s="14" t="s">
        <v>46</v>
      </c>
      <c r="E42" s="14" t="s">
        <v>55</v>
      </c>
      <c r="F42" s="14" t="s">
        <v>48</v>
      </c>
      <c r="G42" s="14" t="s">
        <v>115</v>
      </c>
      <c r="H42" s="22">
        <v>6728260.5899999999</v>
      </c>
      <c r="I42" s="22">
        <f>5597834.49-5497834.49</f>
        <v>100000</v>
      </c>
      <c r="J42" s="14" t="s">
        <v>56</v>
      </c>
      <c r="K42" s="14">
        <v>4</v>
      </c>
      <c r="L42" s="14">
        <v>51</v>
      </c>
      <c r="M42" s="14">
        <v>90</v>
      </c>
      <c r="N42" s="22">
        <f>5597834.49-5497834.49</f>
        <v>100000</v>
      </c>
      <c r="O42" s="14"/>
      <c r="P42" s="25">
        <v>46559</v>
      </c>
      <c r="Q42" s="14" t="s">
        <v>245</v>
      </c>
      <c r="R42" s="17"/>
    </row>
    <row r="43" spans="1:18">
      <c r="A43" s="14" t="s">
        <v>570</v>
      </c>
      <c r="B43" s="14" t="s">
        <v>40</v>
      </c>
      <c r="C43" s="17" t="s">
        <v>573</v>
      </c>
      <c r="D43" s="14" t="s">
        <v>46</v>
      </c>
      <c r="E43" s="14" t="s">
        <v>55</v>
      </c>
      <c r="F43" s="14" t="s">
        <v>48</v>
      </c>
      <c r="G43" s="14" t="s">
        <v>551</v>
      </c>
      <c r="H43" s="22">
        <v>8152895.1600000001</v>
      </c>
      <c r="I43" s="22">
        <v>6781226.3300000001</v>
      </c>
      <c r="J43" s="14" t="s">
        <v>56</v>
      </c>
      <c r="K43" s="14">
        <v>4</v>
      </c>
      <c r="L43" s="14">
        <v>51</v>
      </c>
      <c r="M43" s="14">
        <v>90</v>
      </c>
      <c r="N43" s="22">
        <v>6781226.3300000001</v>
      </c>
      <c r="O43" s="14"/>
      <c r="P43" s="25">
        <v>46559</v>
      </c>
      <c r="Q43" s="14" t="s">
        <v>245</v>
      </c>
      <c r="R43" s="17"/>
    </row>
    <row r="44" spans="1:18">
      <c r="A44" s="14" t="s">
        <v>577</v>
      </c>
      <c r="B44" s="14" t="s">
        <v>40</v>
      </c>
      <c r="C44" s="17" t="s">
        <v>578</v>
      </c>
      <c r="D44" s="14" t="s">
        <v>46</v>
      </c>
      <c r="E44" s="14" t="s">
        <v>55</v>
      </c>
      <c r="F44" s="14" t="s">
        <v>48</v>
      </c>
      <c r="G44" s="14" t="s">
        <v>115</v>
      </c>
      <c r="H44" s="22">
        <v>920250</v>
      </c>
      <c r="I44" s="22">
        <v>470250</v>
      </c>
      <c r="J44" s="14" t="s">
        <v>56</v>
      </c>
      <c r="K44" s="14">
        <v>4</v>
      </c>
      <c r="L44" s="14">
        <v>51</v>
      </c>
      <c r="M44" s="14">
        <v>90</v>
      </c>
      <c r="N44" s="22">
        <v>470250</v>
      </c>
      <c r="O44" s="14"/>
      <c r="P44" s="25">
        <v>46595</v>
      </c>
      <c r="Q44" s="14" t="s">
        <v>245</v>
      </c>
      <c r="R44" s="17"/>
    </row>
    <row r="45" spans="1:18">
      <c r="A45" s="14" t="s">
        <v>582</v>
      </c>
      <c r="B45" s="14" t="s">
        <v>40</v>
      </c>
      <c r="C45" s="17" t="s">
        <v>583</v>
      </c>
      <c r="D45" s="14" t="s">
        <v>46</v>
      </c>
      <c r="E45" s="14" t="s">
        <v>55</v>
      </c>
      <c r="F45" s="14" t="s">
        <v>48</v>
      </c>
      <c r="G45" s="14" t="s">
        <v>115</v>
      </c>
      <c r="H45" s="22">
        <v>2164686.25</v>
      </c>
      <c r="I45" s="22">
        <v>1324031.3999999999</v>
      </c>
      <c r="J45" s="14" t="s">
        <v>56</v>
      </c>
      <c r="K45" s="14">
        <v>4</v>
      </c>
      <c r="L45" s="14">
        <v>51</v>
      </c>
      <c r="M45" s="14">
        <v>90</v>
      </c>
      <c r="N45" s="22">
        <v>1324031.3999999999</v>
      </c>
      <c r="O45" s="14"/>
      <c r="P45" s="25">
        <v>46598</v>
      </c>
      <c r="Q45" s="14" t="s">
        <v>245</v>
      </c>
      <c r="R45" s="17"/>
    </row>
    <row r="46" spans="1:18">
      <c r="A46" s="14" t="s">
        <v>591</v>
      </c>
      <c r="B46" s="14" t="s">
        <v>40</v>
      </c>
      <c r="C46" s="17" t="s">
        <v>594</v>
      </c>
      <c r="D46" s="14" t="s">
        <v>46</v>
      </c>
      <c r="E46" s="14" t="s">
        <v>55</v>
      </c>
      <c r="F46" s="14" t="s">
        <v>48</v>
      </c>
      <c r="G46" s="14" t="s">
        <v>115</v>
      </c>
      <c r="H46" s="22">
        <v>604597.27</v>
      </c>
      <c r="I46" s="22">
        <f>470250-370250</f>
        <v>100000</v>
      </c>
      <c r="J46" s="14" t="s">
        <v>56</v>
      </c>
      <c r="K46" s="14">
        <v>4</v>
      </c>
      <c r="L46" s="14">
        <v>51</v>
      </c>
      <c r="M46" s="14">
        <v>90</v>
      </c>
      <c r="N46" s="22">
        <f>470250-370250</f>
        <v>100000</v>
      </c>
      <c r="O46" s="14"/>
      <c r="P46" s="25">
        <v>46599</v>
      </c>
      <c r="Q46" s="14" t="s">
        <v>369</v>
      </c>
      <c r="R46" s="17"/>
    </row>
    <row r="47" spans="1:18">
      <c r="A47" s="21" t="s">
        <v>605</v>
      </c>
      <c r="B47" s="21" t="s">
        <v>40</v>
      </c>
      <c r="C47" s="24" t="s">
        <v>606</v>
      </c>
      <c r="D47" s="21" t="s">
        <v>46</v>
      </c>
      <c r="E47" s="21" t="s">
        <v>55</v>
      </c>
      <c r="F47" s="21" t="s">
        <v>48</v>
      </c>
      <c r="G47" s="21" t="s">
        <v>115</v>
      </c>
      <c r="H47" s="26">
        <v>920250</v>
      </c>
      <c r="I47" s="26">
        <v>470250</v>
      </c>
      <c r="J47" s="21" t="s">
        <v>56</v>
      </c>
      <c r="K47" s="21">
        <v>4</v>
      </c>
      <c r="L47" s="21">
        <v>51</v>
      </c>
      <c r="M47" s="21">
        <v>90</v>
      </c>
      <c r="N47" s="26">
        <v>470250</v>
      </c>
      <c r="O47" s="21"/>
      <c r="P47" s="28">
        <v>46599</v>
      </c>
      <c r="Q47" s="21" t="s">
        <v>245</v>
      </c>
      <c r="R47" s="17" t="s">
        <v>613</v>
      </c>
    </row>
    <row r="48" spans="1:18">
      <c r="A48" s="14" t="s">
        <v>615</v>
      </c>
      <c r="B48" s="14" t="s">
        <v>40</v>
      </c>
      <c r="C48" s="17" t="s">
        <v>619</v>
      </c>
      <c r="D48" s="14" t="s">
        <v>46</v>
      </c>
      <c r="E48" s="14" t="s">
        <v>55</v>
      </c>
      <c r="F48" s="14" t="s">
        <v>48</v>
      </c>
      <c r="G48" s="14" t="s">
        <v>115</v>
      </c>
      <c r="H48" s="22">
        <v>2708000</v>
      </c>
      <c r="I48" s="22">
        <v>2508000</v>
      </c>
      <c r="J48" s="14" t="s">
        <v>56</v>
      </c>
      <c r="K48" s="14">
        <v>4</v>
      </c>
      <c r="L48" s="14">
        <v>51</v>
      </c>
      <c r="M48" s="14">
        <v>90</v>
      </c>
      <c r="N48" s="22">
        <v>2508000</v>
      </c>
      <c r="O48" s="14"/>
      <c r="P48" s="25">
        <v>46599</v>
      </c>
      <c r="Q48" s="14" t="s">
        <v>245</v>
      </c>
      <c r="R48" s="17"/>
    </row>
    <row r="49" spans="1:18">
      <c r="A49" s="14" t="s">
        <v>623</v>
      </c>
      <c r="B49" s="14" t="s">
        <v>40</v>
      </c>
      <c r="C49" s="17" t="s">
        <v>624</v>
      </c>
      <c r="D49" s="14" t="s">
        <v>46</v>
      </c>
      <c r="E49" s="14" t="s">
        <v>55</v>
      </c>
      <c r="F49" s="14" t="s">
        <v>48</v>
      </c>
      <c r="G49" s="14" t="s">
        <v>115</v>
      </c>
      <c r="H49" s="22">
        <v>920250</v>
      </c>
      <c r="I49" s="22">
        <v>470250</v>
      </c>
      <c r="J49" s="14" t="s">
        <v>56</v>
      </c>
      <c r="K49" s="14">
        <v>4</v>
      </c>
      <c r="L49" s="14">
        <v>51</v>
      </c>
      <c r="M49" s="14">
        <v>90</v>
      </c>
      <c r="N49" s="22">
        <v>470250</v>
      </c>
      <c r="O49" s="14"/>
      <c r="P49" s="25">
        <v>46599</v>
      </c>
      <c r="Q49" s="14" t="s">
        <v>245</v>
      </c>
      <c r="R49" s="17"/>
    </row>
    <row r="50" spans="1:18">
      <c r="A50" s="14" t="s">
        <v>628</v>
      </c>
      <c r="B50" s="14" t="s">
        <v>40</v>
      </c>
      <c r="C50" s="17" t="s">
        <v>629</v>
      </c>
      <c r="D50" s="14" t="s">
        <v>46</v>
      </c>
      <c r="E50" s="14" t="s">
        <v>55</v>
      </c>
      <c r="F50" s="14" t="s">
        <v>48</v>
      </c>
      <c r="G50" s="14" t="s">
        <v>115</v>
      </c>
      <c r="H50" s="22">
        <v>992750</v>
      </c>
      <c r="I50" s="22">
        <f>992750-892750</f>
        <v>100000</v>
      </c>
      <c r="J50" s="14" t="s">
        <v>56</v>
      </c>
      <c r="K50" s="14">
        <v>4</v>
      </c>
      <c r="L50" s="14">
        <v>51</v>
      </c>
      <c r="M50" s="14">
        <v>90</v>
      </c>
      <c r="N50" s="22">
        <f>992750-892750</f>
        <v>100000</v>
      </c>
      <c r="O50" s="14"/>
      <c r="P50" s="25">
        <v>46630</v>
      </c>
      <c r="Q50" s="14" t="s">
        <v>272</v>
      </c>
      <c r="R50" s="17"/>
    </row>
    <row r="51" spans="1:18">
      <c r="A51" s="14" t="s">
        <v>639</v>
      </c>
      <c r="B51" s="14" t="s">
        <v>40</v>
      </c>
      <c r="C51" s="17" t="s">
        <v>642</v>
      </c>
      <c r="D51" s="14" t="s">
        <v>46</v>
      </c>
      <c r="E51" s="14" t="s">
        <v>55</v>
      </c>
      <c r="F51" s="14" t="s">
        <v>48</v>
      </c>
      <c r="G51" s="14" t="s">
        <v>115</v>
      </c>
      <c r="H51" s="22">
        <v>1095913.51</v>
      </c>
      <c r="I51" s="22">
        <v>745913.51</v>
      </c>
      <c r="J51" s="14" t="s">
        <v>56</v>
      </c>
      <c r="K51" s="14">
        <v>4</v>
      </c>
      <c r="L51" s="14">
        <v>51</v>
      </c>
      <c r="M51" s="14">
        <v>90</v>
      </c>
      <c r="N51" s="22">
        <v>745913.51</v>
      </c>
      <c r="O51" s="14"/>
      <c r="P51" s="25">
        <v>46630</v>
      </c>
      <c r="Q51" s="14" t="s">
        <v>245</v>
      </c>
      <c r="R51" s="17"/>
    </row>
    <row r="52" spans="1:18">
      <c r="A52" s="14" t="s">
        <v>645</v>
      </c>
      <c r="B52" s="14" t="s">
        <v>40</v>
      </c>
      <c r="C52" s="17" t="s">
        <v>646</v>
      </c>
      <c r="D52" s="14" t="s">
        <v>46</v>
      </c>
      <c r="E52" s="14" t="s">
        <v>55</v>
      </c>
      <c r="F52" s="14" t="s">
        <v>48</v>
      </c>
      <c r="G52" s="14" t="s">
        <v>115</v>
      </c>
      <c r="H52" s="22">
        <v>920250</v>
      </c>
      <c r="I52" s="22">
        <v>470250</v>
      </c>
      <c r="J52" s="14" t="s">
        <v>56</v>
      </c>
      <c r="K52" s="14">
        <v>4</v>
      </c>
      <c r="L52" s="14">
        <v>51</v>
      </c>
      <c r="M52" s="14">
        <v>90</v>
      </c>
      <c r="N52" s="22">
        <v>470250</v>
      </c>
      <c r="O52" s="14"/>
      <c r="P52" s="25">
        <v>46630</v>
      </c>
      <c r="Q52" s="14" t="s">
        <v>245</v>
      </c>
      <c r="R52" s="17"/>
    </row>
    <row r="53" spans="1:18">
      <c r="A53" s="14" t="s">
        <v>651</v>
      </c>
      <c r="B53" s="14" t="s">
        <v>40</v>
      </c>
      <c r="C53" s="17" t="s">
        <v>652</v>
      </c>
      <c r="D53" s="14" t="s">
        <v>46</v>
      </c>
      <c r="E53" s="14" t="s">
        <v>55</v>
      </c>
      <c r="F53" s="14" t="s">
        <v>48</v>
      </c>
      <c r="G53" s="14" t="s">
        <v>115</v>
      </c>
      <c r="H53" s="22">
        <v>1701750</v>
      </c>
      <c r="I53" s="22">
        <f>1201750-1101750</f>
        <v>100000</v>
      </c>
      <c r="J53" s="14" t="s">
        <v>56</v>
      </c>
      <c r="K53" s="14">
        <v>4</v>
      </c>
      <c r="L53" s="14">
        <v>51</v>
      </c>
      <c r="M53" s="14">
        <v>90</v>
      </c>
      <c r="N53" s="22">
        <f>1201750-1101750</f>
        <v>100000</v>
      </c>
      <c r="O53" s="14"/>
      <c r="P53" s="25">
        <v>46660</v>
      </c>
      <c r="Q53" s="14" t="s">
        <v>272</v>
      </c>
      <c r="R53" s="17"/>
    </row>
    <row r="54" spans="1:18">
      <c r="A54" s="14" t="s">
        <v>665</v>
      </c>
      <c r="B54" s="14" t="s">
        <v>40</v>
      </c>
      <c r="C54" s="17" t="s">
        <v>666</v>
      </c>
      <c r="D54" s="14" t="s">
        <v>46</v>
      </c>
      <c r="E54" s="14" t="s">
        <v>55</v>
      </c>
      <c r="F54" s="14" t="s">
        <v>48</v>
      </c>
      <c r="G54" s="14" t="s">
        <v>668</v>
      </c>
      <c r="H54" s="22">
        <v>27968670.890000001</v>
      </c>
      <c r="I54" s="22">
        <f>14000000</f>
        <v>14000000</v>
      </c>
      <c r="J54" s="14" t="s">
        <v>56</v>
      </c>
      <c r="K54" s="14">
        <v>3</v>
      </c>
      <c r="L54" s="14">
        <v>33</v>
      </c>
      <c r="M54" s="14">
        <v>90</v>
      </c>
      <c r="N54" s="22">
        <f>14000000</f>
        <v>14000000</v>
      </c>
      <c r="O54" s="14"/>
      <c r="P54" s="25">
        <v>46665</v>
      </c>
      <c r="Q54" s="14" t="s">
        <v>245</v>
      </c>
      <c r="R54" s="17"/>
    </row>
    <row r="55" spans="1:18">
      <c r="A55" s="14" t="s">
        <v>677</v>
      </c>
      <c r="B55" s="14" t="s">
        <v>40</v>
      </c>
      <c r="C55" s="17" t="s">
        <v>680</v>
      </c>
      <c r="D55" s="14" t="s">
        <v>46</v>
      </c>
      <c r="E55" s="14" t="s">
        <v>55</v>
      </c>
      <c r="F55" s="14" t="s">
        <v>48</v>
      </c>
      <c r="G55" s="14" t="s">
        <v>115</v>
      </c>
      <c r="H55" s="22">
        <v>14351760.83</v>
      </c>
      <c r="I55" s="22">
        <v>8000000</v>
      </c>
      <c r="J55" s="14" t="s">
        <v>56</v>
      </c>
      <c r="K55" s="14">
        <v>4</v>
      </c>
      <c r="L55" s="14">
        <v>51</v>
      </c>
      <c r="M55" s="14">
        <v>90</v>
      </c>
      <c r="N55" s="22"/>
      <c r="O55" s="22">
        <v>8000000</v>
      </c>
      <c r="P55" s="25">
        <v>46707</v>
      </c>
      <c r="Q55" s="14" t="s">
        <v>245</v>
      </c>
      <c r="R55" s="39" t="s">
        <v>423</v>
      </c>
    </row>
    <row r="56" spans="1:18">
      <c r="A56" s="14" t="s">
        <v>685</v>
      </c>
      <c r="B56" s="14" t="s">
        <v>40</v>
      </c>
      <c r="C56" s="17" t="s">
        <v>686</v>
      </c>
      <c r="D56" s="14" t="s">
        <v>46</v>
      </c>
      <c r="E56" s="14" t="s">
        <v>55</v>
      </c>
      <c r="F56" s="14" t="s">
        <v>48</v>
      </c>
      <c r="G56" s="14" t="s">
        <v>115</v>
      </c>
      <c r="H56" s="22">
        <v>4420000</v>
      </c>
      <c r="I56" s="22">
        <v>2299000</v>
      </c>
      <c r="J56" s="14" t="s">
        <v>56</v>
      </c>
      <c r="K56" s="14">
        <v>4</v>
      </c>
      <c r="L56" s="14">
        <v>51</v>
      </c>
      <c r="M56" s="14">
        <v>90</v>
      </c>
      <c r="N56" s="22">
        <v>2299000</v>
      </c>
      <c r="O56" s="14"/>
      <c r="P56" s="25">
        <v>46712</v>
      </c>
      <c r="Q56" s="14" t="s">
        <v>180</v>
      </c>
      <c r="R56" s="17"/>
    </row>
    <row r="57" spans="1:18">
      <c r="A57" s="14" t="s">
        <v>690</v>
      </c>
      <c r="B57" s="14" t="s">
        <v>40</v>
      </c>
      <c r="C57" s="17" t="s">
        <v>693</v>
      </c>
      <c r="D57" s="14" t="s">
        <v>46</v>
      </c>
      <c r="E57" s="14" t="s">
        <v>55</v>
      </c>
      <c r="F57" s="14" t="s">
        <v>48</v>
      </c>
      <c r="G57" s="14" t="s">
        <v>115</v>
      </c>
      <c r="H57" s="22">
        <v>4499000</v>
      </c>
      <c r="I57" s="22">
        <f>2299000-2199000</f>
        <v>100000</v>
      </c>
      <c r="J57" s="14" t="s">
        <v>56</v>
      </c>
      <c r="K57" s="14">
        <v>4</v>
      </c>
      <c r="L57" s="14">
        <v>51</v>
      </c>
      <c r="M57" s="14">
        <v>90</v>
      </c>
      <c r="N57" s="22">
        <f>2299000-2199000</f>
        <v>100000</v>
      </c>
      <c r="O57" s="14"/>
      <c r="P57" s="25">
        <v>46713</v>
      </c>
      <c r="Q57" s="14" t="s">
        <v>180</v>
      </c>
      <c r="R57" s="17"/>
    </row>
    <row r="58" spans="1:18">
      <c r="A58" s="14" t="s">
        <v>705</v>
      </c>
      <c r="B58" s="14" t="s">
        <v>40</v>
      </c>
      <c r="C58" s="17" t="s">
        <v>706</v>
      </c>
      <c r="D58" s="14" t="s">
        <v>46</v>
      </c>
      <c r="E58" s="14" t="s">
        <v>55</v>
      </c>
      <c r="F58" s="14" t="s">
        <v>48</v>
      </c>
      <c r="G58" s="14" t="s">
        <v>707</v>
      </c>
      <c r="H58" s="22">
        <v>24024538.289999999</v>
      </c>
      <c r="I58" s="22">
        <v>11000000</v>
      </c>
      <c r="J58" s="14" t="s">
        <v>56</v>
      </c>
      <c r="K58" s="14">
        <v>4</v>
      </c>
      <c r="L58" s="14">
        <v>39</v>
      </c>
      <c r="M58" s="14">
        <v>90</v>
      </c>
      <c r="N58" s="22">
        <v>11000000</v>
      </c>
      <c r="O58" s="14"/>
      <c r="P58" s="25">
        <v>46775</v>
      </c>
      <c r="Q58" s="14" t="s">
        <v>245</v>
      </c>
      <c r="R58" s="17"/>
    </row>
    <row r="59" spans="1:18">
      <c r="A59" s="14" t="s">
        <v>713</v>
      </c>
      <c r="B59" s="14" t="s">
        <v>40</v>
      </c>
      <c r="C59" s="17" t="s">
        <v>716</v>
      </c>
      <c r="D59" s="14" t="s">
        <v>46</v>
      </c>
      <c r="E59" s="14" t="s">
        <v>55</v>
      </c>
      <c r="F59" s="14" t="s">
        <v>48</v>
      </c>
      <c r="G59" s="14" t="s">
        <v>349</v>
      </c>
      <c r="H59" s="22">
        <v>8718635.2400000002</v>
      </c>
      <c r="I59" s="22">
        <v>5009303.41</v>
      </c>
      <c r="J59" s="14" t="s">
        <v>56</v>
      </c>
      <c r="K59" s="14">
        <v>4</v>
      </c>
      <c r="L59" s="14">
        <v>51</v>
      </c>
      <c r="M59" s="14">
        <v>90</v>
      </c>
      <c r="N59" s="22">
        <v>5009303.41</v>
      </c>
      <c r="O59" s="14"/>
      <c r="P59" s="25">
        <v>46897</v>
      </c>
      <c r="Q59" s="14" t="s">
        <v>272</v>
      </c>
      <c r="R59" s="17"/>
    </row>
    <row r="60" spans="1:18">
      <c r="A60" s="14" t="s">
        <v>720</v>
      </c>
      <c r="B60" s="14" t="s">
        <v>40</v>
      </c>
      <c r="C60" s="17" t="s">
        <v>721</v>
      </c>
      <c r="D60" s="14" t="s">
        <v>46</v>
      </c>
      <c r="E60" s="14" t="s">
        <v>55</v>
      </c>
      <c r="F60" s="14" t="s">
        <v>48</v>
      </c>
      <c r="G60" s="14" t="s">
        <v>115</v>
      </c>
      <c r="H60" s="22">
        <v>15101150</v>
      </c>
      <c r="I60" s="22">
        <f>4671150-4571150</f>
        <v>100000</v>
      </c>
      <c r="J60" s="14" t="s">
        <v>56</v>
      </c>
      <c r="K60" s="14">
        <v>4</v>
      </c>
      <c r="L60" s="14">
        <v>51</v>
      </c>
      <c r="M60" s="14">
        <v>90</v>
      </c>
      <c r="N60" s="22">
        <f>4671150-4571150</f>
        <v>100000</v>
      </c>
      <c r="O60" s="14"/>
      <c r="P60" s="25">
        <v>46904</v>
      </c>
      <c r="Q60" s="14" t="s">
        <v>272</v>
      </c>
      <c r="R60" s="17"/>
    </row>
    <row r="61" spans="1:18">
      <c r="A61" s="14" t="s">
        <v>733</v>
      </c>
      <c r="B61" s="14" t="s">
        <v>40</v>
      </c>
      <c r="C61" s="17" t="s">
        <v>737</v>
      </c>
      <c r="D61" s="14" t="s">
        <v>46</v>
      </c>
      <c r="E61" s="14" t="s">
        <v>55</v>
      </c>
      <c r="F61" s="14" t="s">
        <v>48</v>
      </c>
      <c r="G61" s="14" t="s">
        <v>115</v>
      </c>
      <c r="H61" s="22">
        <v>10070929.689999999</v>
      </c>
      <c r="I61" s="22">
        <f>(5623900.39-847832.96-391307.34)</f>
        <v>4384760.09</v>
      </c>
      <c r="J61" s="14" t="s">
        <v>56</v>
      </c>
      <c r="K61" s="14">
        <v>4</v>
      </c>
      <c r="L61" s="14">
        <v>51</v>
      </c>
      <c r="M61" s="14">
        <v>90</v>
      </c>
      <c r="N61" s="22">
        <f>(5623900.39-847832.96-391307.34)</f>
        <v>4384760.09</v>
      </c>
      <c r="O61" s="14"/>
      <c r="P61" s="25">
        <v>46921</v>
      </c>
      <c r="Q61" s="14" t="s">
        <v>245</v>
      </c>
      <c r="R61" s="17" t="s">
        <v>757</v>
      </c>
    </row>
    <row r="62" spans="1:18">
      <c r="A62" s="14" t="s">
        <v>758</v>
      </c>
      <c r="B62" s="14" t="s">
        <v>40</v>
      </c>
      <c r="C62" s="17" t="s">
        <v>759</v>
      </c>
      <c r="D62" s="14" t="s">
        <v>46</v>
      </c>
      <c r="E62" s="14" t="s">
        <v>55</v>
      </c>
      <c r="F62" s="14" t="s">
        <v>48</v>
      </c>
      <c r="G62" s="14" t="s">
        <v>115</v>
      </c>
      <c r="H62" s="22">
        <v>12759392.379999999</v>
      </c>
      <c r="I62" s="22">
        <v>3296307.8</v>
      </c>
      <c r="J62" s="14" t="s">
        <v>56</v>
      </c>
      <c r="K62" s="14">
        <v>4</v>
      </c>
      <c r="L62" s="14">
        <v>51</v>
      </c>
      <c r="M62" s="14">
        <v>90</v>
      </c>
      <c r="N62" s="22">
        <v>3296307.8</v>
      </c>
      <c r="O62" s="14"/>
      <c r="P62" s="25">
        <v>47036</v>
      </c>
      <c r="Q62" s="14" t="s">
        <v>245</v>
      </c>
      <c r="R62" s="17"/>
    </row>
    <row r="63" spans="1:18">
      <c r="A63" s="14" t="s">
        <v>768</v>
      </c>
      <c r="B63" s="14" t="s">
        <v>40</v>
      </c>
      <c r="C63" s="17" t="s">
        <v>769</v>
      </c>
      <c r="D63" s="14" t="s">
        <v>46</v>
      </c>
      <c r="E63" s="14" t="s">
        <v>55</v>
      </c>
      <c r="F63" s="14" t="s">
        <v>48</v>
      </c>
      <c r="G63" s="14" t="s">
        <v>115</v>
      </c>
      <c r="H63" s="22">
        <v>20755073.099999998</v>
      </c>
      <c r="I63" s="22">
        <v>4299118.21</v>
      </c>
      <c r="J63" s="14" t="s">
        <v>56</v>
      </c>
      <c r="K63" s="14">
        <v>4</v>
      </c>
      <c r="L63" s="14">
        <v>51</v>
      </c>
      <c r="M63" s="14">
        <v>90</v>
      </c>
      <c r="N63" s="22">
        <v>4299118.21</v>
      </c>
      <c r="O63" s="14"/>
      <c r="P63" s="59">
        <v>47071</v>
      </c>
      <c r="Q63" s="14" t="s">
        <v>245</v>
      </c>
      <c r="R63" s="17"/>
    </row>
    <row r="64" spans="1:18">
      <c r="A64" s="14" t="s">
        <v>770</v>
      </c>
      <c r="B64" s="14" t="s">
        <v>40</v>
      </c>
      <c r="C64" s="17" t="s">
        <v>771</v>
      </c>
      <c r="D64" s="14" t="s">
        <v>46</v>
      </c>
      <c r="E64" s="14" t="s">
        <v>55</v>
      </c>
      <c r="F64" s="14" t="s">
        <v>48</v>
      </c>
      <c r="G64" s="14" t="s">
        <v>115</v>
      </c>
      <c r="H64" s="31">
        <v>20218838.210000001</v>
      </c>
      <c r="I64" s="31">
        <f>3555589.6+2244410.4</f>
        <v>5800000</v>
      </c>
      <c r="J64" s="14" t="s">
        <v>56</v>
      </c>
      <c r="K64" s="14">
        <v>4</v>
      </c>
      <c r="L64" s="14">
        <v>51</v>
      </c>
      <c r="M64" s="14">
        <v>90</v>
      </c>
      <c r="N64" s="22"/>
      <c r="O64" s="31">
        <f>3555589.6+2244410.4</f>
        <v>5800000</v>
      </c>
      <c r="P64" s="59">
        <v>47071</v>
      </c>
      <c r="Q64" s="14" t="s">
        <v>403</v>
      </c>
      <c r="R64" s="17"/>
    </row>
    <row r="65" spans="1:18">
      <c r="A65" s="14" t="s">
        <v>775</v>
      </c>
      <c r="B65" s="14" t="s">
        <v>40</v>
      </c>
      <c r="C65" s="17" t="s">
        <v>776</v>
      </c>
      <c r="D65" s="14" t="s">
        <v>46</v>
      </c>
      <c r="E65" s="14" t="s">
        <v>55</v>
      </c>
      <c r="F65" s="14" t="s">
        <v>48</v>
      </c>
      <c r="G65" s="14" t="s">
        <v>115</v>
      </c>
      <c r="H65" s="22">
        <v>17165501.950000003</v>
      </c>
      <c r="I65" s="31">
        <f>3555589.6+294410.4</f>
        <v>3850000</v>
      </c>
      <c r="J65" s="14" t="s">
        <v>56</v>
      </c>
      <c r="K65" s="14">
        <v>4</v>
      </c>
      <c r="L65" s="14">
        <v>51</v>
      </c>
      <c r="M65" s="14">
        <v>90</v>
      </c>
      <c r="N65" s="22"/>
      <c r="O65" s="31">
        <f>3555589.6+294410.4</f>
        <v>3850000</v>
      </c>
      <c r="P65" s="59">
        <v>47071</v>
      </c>
      <c r="Q65" s="14" t="s">
        <v>245</v>
      </c>
      <c r="R65" s="17"/>
    </row>
    <row r="66" spans="1:18">
      <c r="A66" s="14" t="s">
        <v>785</v>
      </c>
      <c r="B66" s="14" t="s">
        <v>34</v>
      </c>
      <c r="C66" s="17" t="s">
        <v>786</v>
      </c>
      <c r="D66" s="14" t="s">
        <v>787</v>
      </c>
      <c r="E66" s="14" t="s">
        <v>43</v>
      </c>
      <c r="F66" s="14" t="s">
        <v>48</v>
      </c>
      <c r="G66" s="14" t="s">
        <v>788</v>
      </c>
      <c r="H66" s="22">
        <v>10315380.9</v>
      </c>
      <c r="I66" s="22">
        <v>10315380.9</v>
      </c>
      <c r="J66" s="14" t="s">
        <v>51</v>
      </c>
      <c r="K66" s="14">
        <v>3</v>
      </c>
      <c r="L66" s="14">
        <v>39</v>
      </c>
      <c r="M66" s="14">
        <v>90</v>
      </c>
      <c r="N66" s="22">
        <v>10315380.899999999</v>
      </c>
      <c r="O66" s="14"/>
      <c r="P66" s="25">
        <v>46387</v>
      </c>
      <c r="Q66" s="14" t="s">
        <v>794</v>
      </c>
      <c r="R66" s="17"/>
    </row>
    <row r="67" spans="1:18">
      <c r="A67" s="14" t="s">
        <v>795</v>
      </c>
      <c r="B67" s="14" t="s">
        <v>34</v>
      </c>
      <c r="C67" s="17" t="s">
        <v>796</v>
      </c>
      <c r="D67" s="14" t="s">
        <v>787</v>
      </c>
      <c r="E67" s="14" t="s">
        <v>43</v>
      </c>
      <c r="F67" s="14" t="s">
        <v>48</v>
      </c>
      <c r="G67" s="14" t="s">
        <v>788</v>
      </c>
      <c r="H67" s="22">
        <v>1433626.32</v>
      </c>
      <c r="I67" s="22">
        <v>1433626.32</v>
      </c>
      <c r="J67" s="14" t="s">
        <v>51</v>
      </c>
      <c r="K67" s="14">
        <v>3</v>
      </c>
      <c r="L67" s="14">
        <v>39</v>
      </c>
      <c r="M67" s="14">
        <v>90</v>
      </c>
      <c r="N67" s="22">
        <v>1433626.32</v>
      </c>
      <c r="O67" s="14"/>
      <c r="P67" s="25">
        <v>46387</v>
      </c>
      <c r="Q67" s="14" t="s">
        <v>304</v>
      </c>
      <c r="R67" s="17"/>
    </row>
    <row r="68" spans="1:18">
      <c r="A68" s="14" t="s">
        <v>801</v>
      </c>
      <c r="B68" s="14" t="s">
        <v>34</v>
      </c>
      <c r="C68" s="17" t="s">
        <v>805</v>
      </c>
      <c r="D68" s="14" t="s">
        <v>787</v>
      </c>
      <c r="E68" s="14" t="s">
        <v>43</v>
      </c>
      <c r="F68" s="14" t="s">
        <v>48</v>
      </c>
      <c r="G68" s="14" t="s">
        <v>788</v>
      </c>
      <c r="H68" s="22">
        <v>14168.34</v>
      </c>
      <c r="I68" s="22">
        <v>14168.34</v>
      </c>
      <c r="J68" s="14" t="s">
        <v>51</v>
      </c>
      <c r="K68" s="14">
        <v>3</v>
      </c>
      <c r="L68" s="14">
        <v>39</v>
      </c>
      <c r="M68" s="14">
        <v>90</v>
      </c>
      <c r="N68" s="22">
        <v>14168.34</v>
      </c>
      <c r="O68" s="14"/>
      <c r="P68" s="25">
        <v>46387</v>
      </c>
      <c r="Q68" s="14" t="s">
        <v>807</v>
      </c>
      <c r="R68" s="17"/>
    </row>
    <row r="69" spans="1:18">
      <c r="A69" s="14" t="s">
        <v>809</v>
      </c>
      <c r="B69" s="14" t="s">
        <v>34</v>
      </c>
      <c r="C69" s="17" t="s">
        <v>811</v>
      </c>
      <c r="D69" s="14" t="s">
        <v>787</v>
      </c>
      <c r="E69" s="14" t="s">
        <v>43</v>
      </c>
      <c r="F69" s="14" t="s">
        <v>48</v>
      </c>
      <c r="G69" s="14" t="s">
        <v>812</v>
      </c>
      <c r="H69" s="22">
        <v>23808.65</v>
      </c>
      <c r="I69" s="22">
        <v>23808.65</v>
      </c>
      <c r="J69" s="14" t="s">
        <v>51</v>
      </c>
      <c r="K69" s="14">
        <v>3</v>
      </c>
      <c r="L69" s="14">
        <v>39</v>
      </c>
      <c r="M69" s="14">
        <v>90</v>
      </c>
      <c r="N69" s="22">
        <v>23808.65</v>
      </c>
      <c r="O69" s="14"/>
      <c r="P69" s="25">
        <v>46387</v>
      </c>
      <c r="Q69" s="14" t="s">
        <v>62</v>
      </c>
      <c r="R69" s="17"/>
    </row>
    <row r="70" spans="1:18">
      <c r="A70" s="14" t="s">
        <v>815</v>
      </c>
      <c r="B70" s="14" t="s">
        <v>34</v>
      </c>
      <c r="C70" s="17" t="s">
        <v>818</v>
      </c>
      <c r="D70" s="14" t="s">
        <v>787</v>
      </c>
      <c r="E70" s="14" t="s">
        <v>43</v>
      </c>
      <c r="F70" s="14" t="s">
        <v>48</v>
      </c>
      <c r="G70" s="14" t="s">
        <v>812</v>
      </c>
      <c r="H70" s="22">
        <v>14148.69</v>
      </c>
      <c r="I70" s="22">
        <v>14148.69</v>
      </c>
      <c r="J70" s="14" t="s">
        <v>51</v>
      </c>
      <c r="K70" s="14">
        <v>3</v>
      </c>
      <c r="L70" s="14">
        <v>39</v>
      </c>
      <c r="M70" s="14">
        <v>90</v>
      </c>
      <c r="N70" s="22">
        <v>14148.69</v>
      </c>
      <c r="O70" s="14"/>
      <c r="P70" s="25">
        <v>46387</v>
      </c>
      <c r="Q70" s="14" t="s">
        <v>70</v>
      </c>
      <c r="R70" s="17"/>
    </row>
    <row r="71" spans="1:18">
      <c r="A71" s="14" t="s">
        <v>821</v>
      </c>
      <c r="B71" s="14" t="s">
        <v>34</v>
      </c>
      <c r="C71" s="17" t="s">
        <v>822</v>
      </c>
      <c r="D71" s="14" t="s">
        <v>787</v>
      </c>
      <c r="E71" s="14" t="s">
        <v>43</v>
      </c>
      <c r="F71" s="14" t="s">
        <v>48</v>
      </c>
      <c r="G71" s="14" t="s">
        <v>812</v>
      </c>
      <c r="H71" s="22">
        <v>16486.400000000001</v>
      </c>
      <c r="I71" s="22">
        <v>16486.400000000001</v>
      </c>
      <c r="J71" s="14" t="s">
        <v>51</v>
      </c>
      <c r="K71" s="14">
        <v>3</v>
      </c>
      <c r="L71" s="14">
        <v>39</v>
      </c>
      <c r="M71" s="14">
        <v>90</v>
      </c>
      <c r="N71" s="22">
        <v>16486.400000000001</v>
      </c>
      <c r="O71" s="14"/>
      <c r="P71" s="25">
        <v>46387</v>
      </c>
      <c r="Q71" s="14" t="s">
        <v>824</v>
      </c>
      <c r="R71" s="17"/>
    </row>
    <row r="72" spans="1:18">
      <c r="A72" s="14" t="s">
        <v>826</v>
      </c>
      <c r="B72" s="14" t="s">
        <v>34</v>
      </c>
      <c r="C72" s="17" t="s">
        <v>827</v>
      </c>
      <c r="D72" s="14" t="s">
        <v>787</v>
      </c>
      <c r="E72" s="14" t="s">
        <v>43</v>
      </c>
      <c r="F72" s="14" t="s">
        <v>48</v>
      </c>
      <c r="G72" s="14" t="s">
        <v>812</v>
      </c>
      <c r="H72" s="22">
        <v>130579.03</v>
      </c>
      <c r="I72" s="22">
        <v>130579.03</v>
      </c>
      <c r="J72" s="14" t="s">
        <v>51</v>
      </c>
      <c r="K72" s="14">
        <v>3</v>
      </c>
      <c r="L72" s="14">
        <v>39</v>
      </c>
      <c r="M72" s="14">
        <v>90</v>
      </c>
      <c r="N72" s="22">
        <v>130579.03</v>
      </c>
      <c r="O72" s="14"/>
      <c r="P72" s="25">
        <v>46387</v>
      </c>
      <c r="Q72" s="14" t="s">
        <v>807</v>
      </c>
      <c r="R72" s="17"/>
    </row>
    <row r="73" spans="1:18">
      <c r="A73" s="14" t="s">
        <v>834</v>
      </c>
      <c r="B73" s="14" t="s">
        <v>34</v>
      </c>
      <c r="C73" s="17" t="s">
        <v>835</v>
      </c>
      <c r="D73" s="14" t="s">
        <v>787</v>
      </c>
      <c r="E73" s="14" t="s">
        <v>43</v>
      </c>
      <c r="F73" s="14" t="s">
        <v>48</v>
      </c>
      <c r="G73" s="14" t="s">
        <v>836</v>
      </c>
      <c r="H73" s="22">
        <v>2350524.91</v>
      </c>
      <c r="I73" s="22">
        <v>2350524.91</v>
      </c>
      <c r="J73" s="14" t="s">
        <v>51</v>
      </c>
      <c r="K73" s="14">
        <v>3</v>
      </c>
      <c r="L73" s="14">
        <v>39</v>
      </c>
      <c r="M73" s="14">
        <v>90</v>
      </c>
      <c r="N73" s="22">
        <v>2350524.91</v>
      </c>
      <c r="O73" s="14"/>
      <c r="P73" s="25">
        <v>46387</v>
      </c>
      <c r="Q73" s="14" t="s">
        <v>124</v>
      </c>
      <c r="R73" s="17"/>
    </row>
    <row r="74" spans="1:18">
      <c r="A74" s="14" t="s">
        <v>842</v>
      </c>
      <c r="B74" s="14" t="s">
        <v>34</v>
      </c>
      <c r="C74" s="17" t="s">
        <v>843</v>
      </c>
      <c r="D74" s="14" t="s">
        <v>787</v>
      </c>
      <c r="E74" s="14" t="s">
        <v>43</v>
      </c>
      <c r="F74" s="14" t="s">
        <v>48</v>
      </c>
      <c r="G74" s="14" t="s">
        <v>788</v>
      </c>
      <c r="H74" s="22">
        <v>290948.03000000003</v>
      </c>
      <c r="I74" s="22">
        <v>290948.03000000003</v>
      </c>
      <c r="J74" s="14" t="s">
        <v>51</v>
      </c>
      <c r="K74" s="14">
        <v>3</v>
      </c>
      <c r="L74" s="14">
        <v>39</v>
      </c>
      <c r="M74" s="14">
        <v>90</v>
      </c>
      <c r="N74" s="22">
        <v>290948.03000000003</v>
      </c>
      <c r="O74" s="14"/>
      <c r="P74" s="25">
        <v>46387</v>
      </c>
      <c r="Q74" s="14" t="s">
        <v>807</v>
      </c>
      <c r="R74" s="17"/>
    </row>
    <row r="75" spans="1:18">
      <c r="A75" s="14" t="s">
        <v>851</v>
      </c>
      <c r="B75" s="14" t="s">
        <v>34</v>
      </c>
      <c r="C75" s="17" t="s">
        <v>852</v>
      </c>
      <c r="D75" s="14" t="s">
        <v>787</v>
      </c>
      <c r="E75" s="14" t="s">
        <v>43</v>
      </c>
      <c r="F75" s="14" t="s">
        <v>48</v>
      </c>
      <c r="G75" s="14" t="s">
        <v>788</v>
      </c>
      <c r="H75" s="22">
        <v>22948.74</v>
      </c>
      <c r="I75" s="22">
        <v>22948.74</v>
      </c>
      <c r="J75" s="14" t="s">
        <v>51</v>
      </c>
      <c r="K75" s="14">
        <v>3</v>
      </c>
      <c r="L75" s="14">
        <v>39</v>
      </c>
      <c r="M75" s="14">
        <v>90</v>
      </c>
      <c r="N75" s="22">
        <v>22948.74</v>
      </c>
      <c r="O75" s="14"/>
      <c r="P75" s="25">
        <v>46387</v>
      </c>
      <c r="Q75" s="14" t="s">
        <v>807</v>
      </c>
      <c r="R75" s="17"/>
    </row>
    <row r="76" spans="1:18">
      <c r="A76" s="14" t="s">
        <v>856</v>
      </c>
      <c r="B76" s="14" t="s">
        <v>34</v>
      </c>
      <c r="C76" s="17" t="s">
        <v>858</v>
      </c>
      <c r="D76" s="14" t="s">
        <v>787</v>
      </c>
      <c r="E76" s="14" t="s">
        <v>43</v>
      </c>
      <c r="F76" s="14" t="s">
        <v>48</v>
      </c>
      <c r="G76" s="14" t="s">
        <v>788</v>
      </c>
      <c r="H76" s="22">
        <v>37032.080000000002</v>
      </c>
      <c r="I76" s="22">
        <v>37032.080000000002</v>
      </c>
      <c r="J76" s="14" t="s">
        <v>51</v>
      </c>
      <c r="K76" s="14">
        <v>3</v>
      </c>
      <c r="L76" s="14">
        <v>39</v>
      </c>
      <c r="M76" s="14">
        <v>90</v>
      </c>
      <c r="N76" s="22">
        <v>37032.080000000002</v>
      </c>
      <c r="O76" s="14"/>
      <c r="P76" s="25">
        <v>46387</v>
      </c>
      <c r="Q76" s="14" t="s">
        <v>807</v>
      </c>
      <c r="R76" s="17"/>
    </row>
    <row r="77" spans="1:18">
      <c r="A77" s="14" t="s">
        <v>867</v>
      </c>
      <c r="B77" s="14" t="s">
        <v>34</v>
      </c>
      <c r="C77" s="17" t="s">
        <v>870</v>
      </c>
      <c r="D77" s="14" t="s">
        <v>787</v>
      </c>
      <c r="E77" s="14" t="s">
        <v>43</v>
      </c>
      <c r="F77" s="14" t="s">
        <v>48</v>
      </c>
      <c r="G77" s="14" t="s">
        <v>788</v>
      </c>
      <c r="H77" s="22">
        <f t="shared" ref="H77:I77" si="1">28682526.87+7027219.08</f>
        <v>35709745.950000003</v>
      </c>
      <c r="I77" s="22">
        <f t="shared" si="1"/>
        <v>35709745.950000003</v>
      </c>
      <c r="J77" s="14" t="s">
        <v>51</v>
      </c>
      <c r="K77" s="14">
        <v>3</v>
      </c>
      <c r="L77" s="14">
        <v>39</v>
      </c>
      <c r="M77" s="14">
        <v>90</v>
      </c>
      <c r="N77" s="22">
        <f>28682526.87+7027219.08</f>
        <v>35709745.950000003</v>
      </c>
      <c r="O77" s="14"/>
      <c r="P77" s="25">
        <v>46387</v>
      </c>
      <c r="Q77" s="14" t="s">
        <v>124</v>
      </c>
      <c r="R77" s="17"/>
    </row>
    <row r="78" spans="1:18">
      <c r="A78" s="14" t="s">
        <v>886</v>
      </c>
      <c r="B78" s="14" t="s">
        <v>34</v>
      </c>
      <c r="C78" s="17" t="s">
        <v>887</v>
      </c>
      <c r="D78" s="14" t="s">
        <v>787</v>
      </c>
      <c r="E78" s="14" t="s">
        <v>43</v>
      </c>
      <c r="F78" s="14" t="s">
        <v>48</v>
      </c>
      <c r="G78" s="14" t="s">
        <v>812</v>
      </c>
      <c r="H78" s="22">
        <v>120141.85</v>
      </c>
      <c r="I78" s="22">
        <v>120141.85</v>
      </c>
      <c r="J78" s="14" t="s">
        <v>51</v>
      </c>
      <c r="K78" s="14">
        <v>3</v>
      </c>
      <c r="L78" s="14">
        <v>39</v>
      </c>
      <c r="M78" s="14">
        <v>90</v>
      </c>
      <c r="N78" s="22">
        <v>120141.85</v>
      </c>
      <c r="O78" s="14"/>
      <c r="P78" s="25">
        <v>46752</v>
      </c>
      <c r="Q78" s="14" t="s">
        <v>70</v>
      </c>
      <c r="R78" s="17"/>
    </row>
    <row r="79" spans="1:18">
      <c r="A79" s="14" t="s">
        <v>894</v>
      </c>
      <c r="B79" s="14" t="s">
        <v>34</v>
      </c>
      <c r="C79" s="17" t="s">
        <v>895</v>
      </c>
      <c r="D79" s="14" t="s">
        <v>787</v>
      </c>
      <c r="E79" s="14" t="s">
        <v>43</v>
      </c>
      <c r="F79" s="14" t="s">
        <v>48</v>
      </c>
      <c r="G79" s="14" t="s">
        <v>812</v>
      </c>
      <c r="H79" s="22">
        <v>60931.72</v>
      </c>
      <c r="I79" s="22">
        <v>60931.72</v>
      </c>
      <c r="J79" s="14" t="s">
        <v>51</v>
      </c>
      <c r="K79" s="14">
        <v>3</v>
      </c>
      <c r="L79" s="14">
        <v>39</v>
      </c>
      <c r="M79" s="14">
        <v>90</v>
      </c>
      <c r="N79" s="22">
        <v>60931.72</v>
      </c>
      <c r="O79" s="14"/>
      <c r="P79" s="25">
        <v>46752</v>
      </c>
      <c r="Q79" s="14" t="s">
        <v>70</v>
      </c>
      <c r="R79" s="17"/>
    </row>
    <row r="80" spans="1:18">
      <c r="A80" s="14" t="s">
        <v>900</v>
      </c>
      <c r="B80" s="14" t="s">
        <v>34</v>
      </c>
      <c r="C80" s="17" t="s">
        <v>907</v>
      </c>
      <c r="D80" s="14" t="s">
        <v>787</v>
      </c>
      <c r="E80" s="14" t="s">
        <v>43</v>
      </c>
      <c r="F80" s="14" t="s">
        <v>48</v>
      </c>
      <c r="G80" s="14" t="s">
        <v>812</v>
      </c>
      <c r="H80" s="22">
        <v>499409.32</v>
      </c>
      <c r="I80" s="22">
        <v>499409.32</v>
      </c>
      <c r="J80" s="14" t="s">
        <v>51</v>
      </c>
      <c r="K80" s="14">
        <v>3</v>
      </c>
      <c r="L80" s="14">
        <v>39</v>
      </c>
      <c r="M80" s="14">
        <v>90</v>
      </c>
      <c r="N80" s="22">
        <v>499409.32</v>
      </c>
      <c r="O80" s="14"/>
      <c r="P80" s="25">
        <v>46752</v>
      </c>
      <c r="Q80" s="14" t="s">
        <v>62</v>
      </c>
      <c r="R80" s="17"/>
    </row>
    <row r="81" spans="1:18">
      <c r="A81" s="14" t="s">
        <v>915</v>
      </c>
      <c r="B81" s="14" t="s">
        <v>34</v>
      </c>
      <c r="C81" s="17" t="s">
        <v>918</v>
      </c>
      <c r="D81" s="14" t="s">
        <v>787</v>
      </c>
      <c r="E81" s="14" t="s">
        <v>43</v>
      </c>
      <c r="F81" s="14" t="s">
        <v>48</v>
      </c>
      <c r="G81" s="14" t="s">
        <v>812</v>
      </c>
      <c r="H81" s="22">
        <v>19427.79</v>
      </c>
      <c r="I81" s="22">
        <v>19427.79</v>
      </c>
      <c r="J81" s="14" t="s">
        <v>51</v>
      </c>
      <c r="K81" s="14">
        <v>3</v>
      </c>
      <c r="L81" s="14">
        <v>39</v>
      </c>
      <c r="M81" s="14">
        <v>90</v>
      </c>
      <c r="N81" s="22">
        <v>19427.79</v>
      </c>
      <c r="O81" s="14"/>
      <c r="P81" s="25">
        <v>46752</v>
      </c>
      <c r="Q81" s="14" t="s">
        <v>807</v>
      </c>
      <c r="R81" s="17"/>
    </row>
    <row r="82" spans="1:18">
      <c r="A82" s="14" t="s">
        <v>923</v>
      </c>
      <c r="B82" s="14" t="s">
        <v>34</v>
      </c>
      <c r="C82" s="17" t="s">
        <v>926</v>
      </c>
      <c r="D82" s="14" t="s">
        <v>787</v>
      </c>
      <c r="E82" s="14" t="s">
        <v>43</v>
      </c>
      <c r="F82" s="14" t="s">
        <v>48</v>
      </c>
      <c r="G82" s="14" t="s">
        <v>812</v>
      </c>
      <c r="H82" s="22">
        <v>30304.46</v>
      </c>
      <c r="I82" s="22">
        <v>30304.46</v>
      </c>
      <c r="J82" s="14" t="s">
        <v>51</v>
      </c>
      <c r="K82" s="14">
        <v>3</v>
      </c>
      <c r="L82" s="14">
        <v>39</v>
      </c>
      <c r="M82" s="14">
        <v>90</v>
      </c>
      <c r="N82" s="22">
        <v>30304.46</v>
      </c>
      <c r="O82" s="14"/>
      <c r="P82" s="25">
        <v>46752</v>
      </c>
      <c r="Q82" s="14" t="s">
        <v>70</v>
      </c>
      <c r="R82" s="17"/>
    </row>
    <row r="83" spans="1:18">
      <c r="A83" s="14" t="s">
        <v>934</v>
      </c>
      <c r="B83" s="14" t="s">
        <v>34</v>
      </c>
      <c r="C83" s="17" t="s">
        <v>936</v>
      </c>
      <c r="D83" s="14" t="s">
        <v>787</v>
      </c>
      <c r="E83" s="14" t="s">
        <v>43</v>
      </c>
      <c r="F83" s="14" t="s">
        <v>48</v>
      </c>
      <c r="G83" s="14" t="s">
        <v>812</v>
      </c>
      <c r="H83" s="22">
        <v>16465.53</v>
      </c>
      <c r="I83" s="22">
        <v>16465.53</v>
      </c>
      <c r="J83" s="14" t="s">
        <v>51</v>
      </c>
      <c r="K83" s="14">
        <v>3</v>
      </c>
      <c r="L83" s="14">
        <v>39</v>
      </c>
      <c r="M83" s="14">
        <v>90</v>
      </c>
      <c r="N83" s="22">
        <v>16465.53</v>
      </c>
      <c r="O83" s="14"/>
      <c r="P83" s="25">
        <v>46752</v>
      </c>
      <c r="Q83" s="14" t="s">
        <v>807</v>
      </c>
      <c r="R83" s="17"/>
    </row>
    <row r="84" spans="1:18">
      <c r="A84" s="14" t="s">
        <v>943</v>
      </c>
      <c r="B84" s="14" t="s">
        <v>34</v>
      </c>
      <c r="C84" s="17" t="s">
        <v>945</v>
      </c>
      <c r="D84" s="14" t="s">
        <v>787</v>
      </c>
      <c r="E84" s="14" t="s">
        <v>43</v>
      </c>
      <c r="F84" s="14" t="s">
        <v>48</v>
      </c>
      <c r="G84" s="14" t="s">
        <v>812</v>
      </c>
      <c r="H84" s="22">
        <v>366178.78</v>
      </c>
      <c r="I84" s="22">
        <v>366178.78</v>
      </c>
      <c r="J84" s="14" t="s">
        <v>51</v>
      </c>
      <c r="K84" s="14">
        <v>3</v>
      </c>
      <c r="L84" s="14">
        <v>39</v>
      </c>
      <c r="M84" s="14">
        <v>90</v>
      </c>
      <c r="N84" s="22">
        <v>366178.78</v>
      </c>
      <c r="O84" s="14"/>
      <c r="P84" s="25">
        <v>46752</v>
      </c>
      <c r="Q84" s="14" t="s">
        <v>807</v>
      </c>
      <c r="R84" s="17"/>
    </row>
    <row r="85" spans="1:18">
      <c r="A85" s="14" t="s">
        <v>950</v>
      </c>
      <c r="B85" s="14" t="s">
        <v>34</v>
      </c>
      <c r="C85" s="17" t="s">
        <v>953</v>
      </c>
      <c r="D85" s="14" t="s">
        <v>787</v>
      </c>
      <c r="E85" s="14" t="s">
        <v>43</v>
      </c>
      <c r="F85" s="14" t="s">
        <v>48</v>
      </c>
      <c r="G85" s="14" t="s">
        <v>812</v>
      </c>
      <c r="H85" s="22">
        <v>12737.99</v>
      </c>
      <c r="I85" s="22">
        <v>12737.99</v>
      </c>
      <c r="J85" s="14" t="s">
        <v>51</v>
      </c>
      <c r="K85" s="14">
        <v>3</v>
      </c>
      <c r="L85" s="14">
        <v>39</v>
      </c>
      <c r="M85" s="14">
        <v>90</v>
      </c>
      <c r="N85" s="22">
        <v>12737.99</v>
      </c>
      <c r="O85" s="14"/>
      <c r="P85" s="25">
        <v>46752</v>
      </c>
      <c r="Q85" s="14" t="s">
        <v>807</v>
      </c>
      <c r="R85" s="17"/>
    </row>
    <row r="86" spans="1:18">
      <c r="A86" s="14" t="s">
        <v>959</v>
      </c>
      <c r="B86" s="14" t="s">
        <v>34</v>
      </c>
      <c r="C86" s="17" t="s">
        <v>963</v>
      </c>
      <c r="D86" s="14" t="s">
        <v>787</v>
      </c>
      <c r="E86" s="14" t="s">
        <v>43</v>
      </c>
      <c r="F86" s="14" t="s">
        <v>48</v>
      </c>
      <c r="G86" s="14" t="s">
        <v>812</v>
      </c>
      <c r="H86" s="22">
        <v>40216.26</v>
      </c>
      <c r="I86" s="22">
        <v>40216.26</v>
      </c>
      <c r="J86" s="14" t="s">
        <v>51</v>
      </c>
      <c r="K86" s="14">
        <v>3</v>
      </c>
      <c r="L86" s="14">
        <v>39</v>
      </c>
      <c r="M86" s="14">
        <v>90</v>
      </c>
      <c r="N86" s="22">
        <v>40216.26</v>
      </c>
      <c r="O86" s="14"/>
      <c r="P86" s="25">
        <v>46752</v>
      </c>
      <c r="Q86" s="14" t="s">
        <v>807</v>
      </c>
      <c r="R86" s="17"/>
    </row>
    <row r="87" spans="1:18">
      <c r="A87" s="14" t="s">
        <v>971</v>
      </c>
      <c r="B87" s="14" t="s">
        <v>34</v>
      </c>
      <c r="C87" s="17" t="s">
        <v>972</v>
      </c>
      <c r="D87" s="14" t="s">
        <v>787</v>
      </c>
      <c r="E87" s="14" t="s">
        <v>43</v>
      </c>
      <c r="F87" s="14" t="s">
        <v>48</v>
      </c>
      <c r="G87" s="14" t="s">
        <v>812</v>
      </c>
      <c r="H87" s="22">
        <v>103885.35</v>
      </c>
      <c r="I87" s="22">
        <v>103885.35</v>
      </c>
      <c r="J87" s="14" t="s">
        <v>51</v>
      </c>
      <c r="K87" s="14">
        <v>3</v>
      </c>
      <c r="L87" s="14">
        <v>39</v>
      </c>
      <c r="M87" s="14">
        <v>90</v>
      </c>
      <c r="N87" s="22">
        <v>103885.35</v>
      </c>
      <c r="O87" s="14"/>
      <c r="P87" s="25">
        <v>46752</v>
      </c>
      <c r="Q87" s="14" t="s">
        <v>807</v>
      </c>
      <c r="R87" s="17"/>
    </row>
    <row r="88" spans="1:18">
      <c r="A88" s="14" t="s">
        <v>977</v>
      </c>
      <c r="B88" s="14" t="s">
        <v>34</v>
      </c>
      <c r="C88" s="17" t="s">
        <v>980</v>
      </c>
      <c r="D88" s="14" t="s">
        <v>787</v>
      </c>
      <c r="E88" s="14" t="s">
        <v>43</v>
      </c>
      <c r="F88" s="14" t="s">
        <v>48</v>
      </c>
      <c r="G88" s="14" t="s">
        <v>812</v>
      </c>
      <c r="H88" s="22">
        <v>31928.76</v>
      </c>
      <c r="I88" s="22">
        <v>31928.76</v>
      </c>
      <c r="J88" s="14" t="s">
        <v>51</v>
      </c>
      <c r="K88" s="14">
        <v>3</v>
      </c>
      <c r="L88" s="14">
        <v>39</v>
      </c>
      <c r="M88" s="14">
        <v>90</v>
      </c>
      <c r="N88" s="22">
        <v>31928.76</v>
      </c>
      <c r="O88" s="14"/>
      <c r="P88" s="25">
        <v>46752</v>
      </c>
      <c r="Q88" s="14" t="s">
        <v>807</v>
      </c>
      <c r="R88" s="17"/>
    </row>
    <row r="89" spans="1:18">
      <c r="A89" s="14" t="s">
        <v>987</v>
      </c>
      <c r="B89" s="14" t="s">
        <v>34</v>
      </c>
      <c r="C89" s="17" t="s">
        <v>988</v>
      </c>
      <c r="D89" s="14" t="s">
        <v>787</v>
      </c>
      <c r="E89" s="14" t="s">
        <v>43</v>
      </c>
      <c r="F89" s="14" t="s">
        <v>48</v>
      </c>
      <c r="G89" s="14" t="s">
        <v>812</v>
      </c>
      <c r="H89" s="22">
        <v>113262.58</v>
      </c>
      <c r="I89" s="22">
        <v>113262.58</v>
      </c>
      <c r="J89" s="14" t="s">
        <v>51</v>
      </c>
      <c r="K89" s="14">
        <v>3</v>
      </c>
      <c r="L89" s="14">
        <v>39</v>
      </c>
      <c r="M89" s="14">
        <v>90</v>
      </c>
      <c r="N89" s="22">
        <v>113262.58</v>
      </c>
      <c r="O89" s="14"/>
      <c r="P89" s="25">
        <v>46752</v>
      </c>
      <c r="Q89" s="14" t="s">
        <v>807</v>
      </c>
      <c r="R89" s="17"/>
    </row>
    <row r="90" spans="1:18">
      <c r="A90" s="14" t="s">
        <v>992</v>
      </c>
      <c r="B90" s="14" t="s">
        <v>34</v>
      </c>
      <c r="C90" s="17" t="s">
        <v>995</v>
      </c>
      <c r="D90" s="14" t="s">
        <v>787</v>
      </c>
      <c r="E90" s="14" t="s">
        <v>43</v>
      </c>
      <c r="F90" s="14" t="s">
        <v>48</v>
      </c>
      <c r="G90" s="14" t="s">
        <v>812</v>
      </c>
      <c r="H90" s="22">
        <v>33478.17</v>
      </c>
      <c r="I90" s="22">
        <v>33478.17</v>
      </c>
      <c r="J90" s="14" t="s">
        <v>51</v>
      </c>
      <c r="K90" s="14">
        <v>3</v>
      </c>
      <c r="L90" s="14">
        <v>39</v>
      </c>
      <c r="M90" s="14">
        <v>90</v>
      </c>
      <c r="N90" s="22">
        <v>33478.17</v>
      </c>
      <c r="O90" s="14"/>
      <c r="P90" s="25">
        <v>46752</v>
      </c>
      <c r="Q90" s="14" t="s">
        <v>807</v>
      </c>
      <c r="R90" s="17"/>
    </row>
    <row r="91" spans="1:18">
      <c r="A91" s="14" t="s">
        <v>1003</v>
      </c>
      <c r="B91" s="14" t="s">
        <v>34</v>
      </c>
      <c r="C91" s="17" t="s">
        <v>1007</v>
      </c>
      <c r="D91" s="14" t="s">
        <v>787</v>
      </c>
      <c r="E91" s="14" t="s">
        <v>43</v>
      </c>
      <c r="F91" s="14" t="s">
        <v>48</v>
      </c>
      <c r="G91" s="14" t="s">
        <v>812</v>
      </c>
      <c r="H91" s="22">
        <v>17393.810000000001</v>
      </c>
      <c r="I91" s="22">
        <v>17393.810000000001</v>
      </c>
      <c r="J91" s="14" t="s">
        <v>51</v>
      </c>
      <c r="K91" s="14">
        <v>3</v>
      </c>
      <c r="L91" s="14">
        <v>39</v>
      </c>
      <c r="M91" s="14">
        <v>90</v>
      </c>
      <c r="N91" s="22">
        <v>17393.810000000001</v>
      </c>
      <c r="O91" s="14"/>
      <c r="P91" s="25">
        <v>46752</v>
      </c>
      <c r="Q91" s="14" t="s">
        <v>70</v>
      </c>
      <c r="R91" s="17"/>
    </row>
    <row r="92" spans="1:18">
      <c r="A92" s="14" t="s">
        <v>1017</v>
      </c>
      <c r="B92" s="14" t="s">
        <v>34</v>
      </c>
      <c r="C92" s="17" t="s">
        <v>1020</v>
      </c>
      <c r="D92" s="14" t="s">
        <v>787</v>
      </c>
      <c r="E92" s="14" t="s">
        <v>43</v>
      </c>
      <c r="F92" s="14" t="s">
        <v>48</v>
      </c>
      <c r="G92" s="14" t="s">
        <v>812</v>
      </c>
      <c r="H92" s="22">
        <v>30144.99</v>
      </c>
      <c r="I92" s="22">
        <v>30144.99</v>
      </c>
      <c r="J92" s="14" t="s">
        <v>51</v>
      </c>
      <c r="K92" s="14">
        <v>3</v>
      </c>
      <c r="L92" s="14">
        <v>39</v>
      </c>
      <c r="M92" s="14">
        <v>90</v>
      </c>
      <c r="N92" s="22">
        <v>30144.99</v>
      </c>
      <c r="O92" s="14"/>
      <c r="P92" s="25">
        <v>46752</v>
      </c>
      <c r="Q92" s="14" t="s">
        <v>807</v>
      </c>
      <c r="R92" s="17"/>
    </row>
    <row r="93" spans="1:18">
      <c r="A93" s="14" t="s">
        <v>1024</v>
      </c>
      <c r="B93" s="14" t="s">
        <v>34</v>
      </c>
      <c r="C93" s="17" t="s">
        <v>1028</v>
      </c>
      <c r="D93" s="14" t="s">
        <v>787</v>
      </c>
      <c r="E93" s="14" t="s">
        <v>43</v>
      </c>
      <c r="F93" s="14" t="s">
        <v>48</v>
      </c>
      <c r="G93" s="14" t="s">
        <v>812</v>
      </c>
      <c r="H93" s="22">
        <v>93288.81</v>
      </c>
      <c r="I93" s="22">
        <v>93288.81</v>
      </c>
      <c r="J93" s="14" t="s">
        <v>51</v>
      </c>
      <c r="K93" s="14">
        <v>3</v>
      </c>
      <c r="L93" s="14">
        <v>39</v>
      </c>
      <c r="M93" s="14">
        <v>90</v>
      </c>
      <c r="N93" s="22">
        <v>93288.81</v>
      </c>
      <c r="O93" s="14"/>
      <c r="P93" s="25">
        <v>46752</v>
      </c>
      <c r="Q93" s="14" t="s">
        <v>1033</v>
      </c>
      <c r="R93" s="17"/>
    </row>
    <row r="94" spans="1:18">
      <c r="A94" s="14" t="s">
        <v>1035</v>
      </c>
      <c r="B94" s="14" t="s">
        <v>1036</v>
      </c>
      <c r="C94" s="17" t="s">
        <v>1037</v>
      </c>
      <c r="D94" s="14" t="s">
        <v>787</v>
      </c>
      <c r="E94" s="14" t="s">
        <v>43</v>
      </c>
      <c r="F94" s="14" t="s">
        <v>48</v>
      </c>
      <c r="G94" s="14" t="s">
        <v>1038</v>
      </c>
      <c r="H94" s="22">
        <f>1565499.6-53053.04</f>
        <v>1512446.56</v>
      </c>
      <c r="I94" s="22">
        <f>21608*14.49</f>
        <v>313099.92</v>
      </c>
      <c r="J94" s="14" t="s">
        <v>51</v>
      </c>
      <c r="K94" s="14">
        <v>3</v>
      </c>
      <c r="L94" s="14">
        <v>39</v>
      </c>
      <c r="M94" s="14">
        <v>91</v>
      </c>
      <c r="N94" s="22">
        <f>21608*14.49</f>
        <v>313099.92</v>
      </c>
      <c r="O94" s="14"/>
      <c r="P94" s="25">
        <v>47766</v>
      </c>
      <c r="Q94" s="14" t="s">
        <v>62</v>
      </c>
      <c r="R94" s="17"/>
    </row>
    <row r="95" spans="1:18">
      <c r="A95" s="14" t="s">
        <v>1064</v>
      </c>
      <c r="B95" s="14" t="s">
        <v>34</v>
      </c>
      <c r="C95" s="17" t="s">
        <v>1066</v>
      </c>
      <c r="D95" s="14" t="s">
        <v>787</v>
      </c>
      <c r="E95" s="14" t="s">
        <v>43</v>
      </c>
      <c r="F95" s="14" t="s">
        <v>48</v>
      </c>
      <c r="G95" s="14" t="s">
        <v>88</v>
      </c>
      <c r="H95" s="22">
        <v>23925.66</v>
      </c>
      <c r="I95" s="22">
        <v>23925.66</v>
      </c>
      <c r="J95" s="14" t="s">
        <v>51</v>
      </c>
      <c r="K95" s="14">
        <v>3</v>
      </c>
      <c r="L95" s="14">
        <v>39</v>
      </c>
      <c r="M95" s="14">
        <v>90</v>
      </c>
      <c r="N95" s="22">
        <v>23925.66</v>
      </c>
      <c r="O95" s="14"/>
      <c r="P95" s="25">
        <v>47848</v>
      </c>
      <c r="Q95" s="14" t="s">
        <v>807</v>
      </c>
      <c r="R95" s="17"/>
    </row>
    <row r="96" spans="1:18">
      <c r="A96" s="14" t="s">
        <v>1067</v>
      </c>
      <c r="B96" s="14" t="s">
        <v>34</v>
      </c>
      <c r="C96" s="17" t="s">
        <v>1068</v>
      </c>
      <c r="D96" s="14" t="s">
        <v>787</v>
      </c>
      <c r="E96" s="14" t="s">
        <v>43</v>
      </c>
      <c r="F96" s="14" t="s">
        <v>48</v>
      </c>
      <c r="G96" s="14" t="s">
        <v>88</v>
      </c>
      <c r="H96" s="22">
        <v>15052.23</v>
      </c>
      <c r="I96" s="22">
        <v>15052.23</v>
      </c>
      <c r="J96" s="14" t="s">
        <v>51</v>
      </c>
      <c r="K96" s="14">
        <v>3</v>
      </c>
      <c r="L96" s="14">
        <v>39</v>
      </c>
      <c r="M96" s="14">
        <v>90</v>
      </c>
      <c r="N96" s="22">
        <v>15052.23</v>
      </c>
      <c r="O96" s="14"/>
      <c r="P96" s="25">
        <v>47848</v>
      </c>
      <c r="Q96" s="14" t="s">
        <v>807</v>
      </c>
      <c r="R96" s="17"/>
    </row>
    <row r="97" spans="1:18">
      <c r="A97" s="14" t="s">
        <v>1072</v>
      </c>
      <c r="B97" s="14" t="s">
        <v>34</v>
      </c>
      <c r="C97" s="17" t="s">
        <v>1073</v>
      </c>
      <c r="D97" s="14" t="s">
        <v>1074</v>
      </c>
      <c r="E97" s="14" t="s">
        <v>55</v>
      </c>
      <c r="F97" s="14" t="s">
        <v>48</v>
      </c>
      <c r="G97" s="14" t="s">
        <v>1077</v>
      </c>
      <c r="H97" s="22">
        <v>20124999.73</v>
      </c>
      <c r="I97" s="22">
        <f>20124999.73-17785486.93</f>
        <v>2339512.8000000007</v>
      </c>
      <c r="J97" s="14" t="s">
        <v>51</v>
      </c>
      <c r="K97" s="14">
        <v>3</v>
      </c>
      <c r="L97" s="14">
        <v>39</v>
      </c>
      <c r="M97" s="14">
        <v>90</v>
      </c>
      <c r="N97" s="22">
        <f>20124999.73-17785486.93</f>
        <v>2339512.8000000007</v>
      </c>
      <c r="O97" s="14"/>
      <c r="P97" s="25">
        <v>46204</v>
      </c>
      <c r="Q97" s="14" t="s">
        <v>62</v>
      </c>
      <c r="R97" s="17"/>
    </row>
    <row r="98" spans="1:18">
      <c r="A98" s="14" t="s">
        <v>1086</v>
      </c>
      <c r="B98" s="14" t="s">
        <v>416</v>
      </c>
      <c r="C98" s="17" t="s">
        <v>1087</v>
      </c>
      <c r="D98" s="14" t="s">
        <v>1089</v>
      </c>
      <c r="E98" s="14" t="s">
        <v>43</v>
      </c>
      <c r="F98" s="14" t="s">
        <v>48</v>
      </c>
      <c r="G98" s="14" t="s">
        <v>1092</v>
      </c>
      <c r="H98" s="22">
        <v>339840</v>
      </c>
      <c r="I98" s="22">
        <v>339840</v>
      </c>
      <c r="J98" s="14" t="s">
        <v>51</v>
      </c>
      <c r="K98" s="14">
        <v>3</v>
      </c>
      <c r="L98" s="14">
        <v>34</v>
      </c>
      <c r="M98" s="14">
        <v>90</v>
      </c>
      <c r="N98" s="22">
        <v>339840</v>
      </c>
      <c r="O98" s="14"/>
      <c r="P98" s="25">
        <v>46175</v>
      </c>
      <c r="Q98" s="14" t="s">
        <v>1094</v>
      </c>
      <c r="R98" s="17"/>
    </row>
    <row r="99" spans="1:18">
      <c r="A99" s="14" t="s">
        <v>1096</v>
      </c>
      <c r="B99" s="14" t="s">
        <v>416</v>
      </c>
      <c r="C99" s="17" t="s">
        <v>1099</v>
      </c>
      <c r="D99" s="14" t="s">
        <v>1089</v>
      </c>
      <c r="E99" s="14" t="s">
        <v>43</v>
      </c>
      <c r="F99" s="14" t="s">
        <v>48</v>
      </c>
      <c r="G99" s="14" t="s">
        <v>1102</v>
      </c>
      <c r="H99" s="22">
        <v>849600</v>
      </c>
      <c r="I99" s="22">
        <v>849600</v>
      </c>
      <c r="J99" s="14" t="s">
        <v>51</v>
      </c>
      <c r="K99" s="14">
        <v>3</v>
      </c>
      <c r="L99" s="14">
        <v>34</v>
      </c>
      <c r="M99" s="14">
        <v>90</v>
      </c>
      <c r="N99" s="22">
        <v>849600</v>
      </c>
      <c r="O99" s="14"/>
      <c r="P99" s="25">
        <v>46175</v>
      </c>
      <c r="Q99" s="14" t="s">
        <v>1094</v>
      </c>
      <c r="R99" s="17"/>
    </row>
    <row r="100" spans="1:18">
      <c r="A100" s="14" t="s">
        <v>1103</v>
      </c>
      <c r="B100" s="14" t="s">
        <v>416</v>
      </c>
      <c r="C100" s="17" t="s">
        <v>1087</v>
      </c>
      <c r="D100" s="14" t="s">
        <v>1089</v>
      </c>
      <c r="E100" s="14" t="s">
        <v>43</v>
      </c>
      <c r="F100" s="14" t="s">
        <v>48</v>
      </c>
      <c r="G100" s="14" t="s">
        <v>1092</v>
      </c>
      <c r="H100" s="22">
        <v>455952</v>
      </c>
      <c r="I100" s="22">
        <v>455952</v>
      </c>
      <c r="J100" s="14" t="s">
        <v>51</v>
      </c>
      <c r="K100" s="14">
        <v>3</v>
      </c>
      <c r="L100" s="14">
        <v>34</v>
      </c>
      <c r="M100" s="14">
        <v>90</v>
      </c>
      <c r="N100" s="22">
        <v>455952</v>
      </c>
      <c r="O100" s="14"/>
      <c r="P100" s="25">
        <v>46175</v>
      </c>
      <c r="Q100" s="14" t="s">
        <v>1094</v>
      </c>
      <c r="R100" s="17"/>
    </row>
    <row r="101" spans="1:18">
      <c r="A101" s="14" t="s">
        <v>1107</v>
      </c>
      <c r="B101" s="14" t="s">
        <v>416</v>
      </c>
      <c r="C101" s="17" t="s">
        <v>1087</v>
      </c>
      <c r="D101" s="14" t="s">
        <v>1089</v>
      </c>
      <c r="E101" s="14" t="s">
        <v>43</v>
      </c>
      <c r="F101" s="14" t="s">
        <v>48</v>
      </c>
      <c r="G101" s="14" t="s">
        <v>1108</v>
      </c>
      <c r="H101" s="71">
        <v>368160</v>
      </c>
      <c r="I101" s="71">
        <v>368160</v>
      </c>
      <c r="J101" s="14" t="s">
        <v>51</v>
      </c>
      <c r="K101" s="14">
        <v>3</v>
      </c>
      <c r="L101" s="14">
        <v>34</v>
      </c>
      <c r="M101" s="14">
        <v>90</v>
      </c>
      <c r="N101" s="22">
        <v>368160</v>
      </c>
      <c r="O101" s="14"/>
      <c r="P101" s="74">
        <v>46175</v>
      </c>
      <c r="Q101" s="14" t="s">
        <v>1094</v>
      </c>
      <c r="R101" s="17"/>
    </row>
    <row r="102" spans="1:18">
      <c r="A102" s="14" t="s">
        <v>1109</v>
      </c>
      <c r="B102" s="14" t="s">
        <v>416</v>
      </c>
      <c r="C102" s="17" t="s">
        <v>1087</v>
      </c>
      <c r="D102" s="14" t="s">
        <v>1089</v>
      </c>
      <c r="E102" s="14" t="s">
        <v>43</v>
      </c>
      <c r="F102" s="14" t="s">
        <v>48</v>
      </c>
      <c r="G102" s="14" t="s">
        <v>1108</v>
      </c>
      <c r="H102" s="71">
        <v>792960</v>
      </c>
      <c r="I102" s="71">
        <v>792960</v>
      </c>
      <c r="J102" s="14" t="s">
        <v>51</v>
      </c>
      <c r="K102" s="14">
        <v>3</v>
      </c>
      <c r="L102" s="14">
        <v>34</v>
      </c>
      <c r="M102" s="14">
        <v>90</v>
      </c>
      <c r="N102" s="22">
        <v>792960</v>
      </c>
      <c r="O102" s="14"/>
      <c r="P102" s="74">
        <v>46175</v>
      </c>
      <c r="Q102" s="14" t="s">
        <v>1094</v>
      </c>
      <c r="R102" s="17"/>
    </row>
    <row r="103" spans="1:18">
      <c r="A103" s="14" t="s">
        <v>1114</v>
      </c>
      <c r="B103" s="14" t="s">
        <v>416</v>
      </c>
      <c r="C103" s="17" t="s">
        <v>1087</v>
      </c>
      <c r="D103" s="14" t="s">
        <v>1089</v>
      </c>
      <c r="E103" s="14" t="s">
        <v>43</v>
      </c>
      <c r="F103" s="14" t="s">
        <v>48</v>
      </c>
      <c r="G103" s="14" t="s">
        <v>1108</v>
      </c>
      <c r="H103" s="71">
        <v>212400</v>
      </c>
      <c r="I103" s="71">
        <v>212400</v>
      </c>
      <c r="J103" s="14" t="s">
        <v>51</v>
      </c>
      <c r="K103" s="14">
        <v>3</v>
      </c>
      <c r="L103" s="14">
        <v>34</v>
      </c>
      <c r="M103" s="14">
        <v>90</v>
      </c>
      <c r="N103" s="22">
        <v>212400</v>
      </c>
      <c r="O103" s="14"/>
      <c r="P103" s="74">
        <v>46175</v>
      </c>
      <c r="Q103" s="14" t="s">
        <v>1094</v>
      </c>
      <c r="R103" s="17"/>
    </row>
    <row r="104" spans="1:18">
      <c r="A104" s="14" t="s">
        <v>1119</v>
      </c>
      <c r="B104" s="14" t="s">
        <v>416</v>
      </c>
      <c r="C104" s="17" t="s">
        <v>1087</v>
      </c>
      <c r="D104" s="14" t="s">
        <v>1089</v>
      </c>
      <c r="E104" s="14" t="s">
        <v>43</v>
      </c>
      <c r="F104" s="14" t="s">
        <v>48</v>
      </c>
      <c r="G104" s="14" t="s">
        <v>1108</v>
      </c>
      <c r="H104" s="71">
        <v>84960</v>
      </c>
      <c r="I104" s="71">
        <v>84960</v>
      </c>
      <c r="J104" s="14" t="s">
        <v>51</v>
      </c>
      <c r="K104" s="14">
        <v>3</v>
      </c>
      <c r="L104" s="14">
        <v>34</v>
      </c>
      <c r="M104" s="14">
        <v>90</v>
      </c>
      <c r="N104" s="22">
        <v>84960</v>
      </c>
      <c r="O104" s="14"/>
      <c r="P104" s="74">
        <v>46175</v>
      </c>
      <c r="Q104" s="14" t="s">
        <v>1094</v>
      </c>
      <c r="R104" s="17"/>
    </row>
    <row r="105" spans="1:18">
      <c r="A105" s="14" t="s">
        <v>1124</v>
      </c>
      <c r="B105" s="14" t="s">
        <v>416</v>
      </c>
      <c r="C105" s="17" t="s">
        <v>1125</v>
      </c>
      <c r="D105" s="14" t="s">
        <v>1089</v>
      </c>
      <c r="E105" s="14" t="s">
        <v>43</v>
      </c>
      <c r="F105" s="14" t="s">
        <v>48</v>
      </c>
      <c r="G105" s="14" t="s">
        <v>1102</v>
      </c>
      <c r="H105" s="22">
        <v>1132800</v>
      </c>
      <c r="I105" s="22">
        <v>1132800</v>
      </c>
      <c r="J105" s="14" t="s">
        <v>51</v>
      </c>
      <c r="K105" s="14">
        <v>3</v>
      </c>
      <c r="L105" s="14">
        <v>34</v>
      </c>
      <c r="M105" s="14">
        <v>90</v>
      </c>
      <c r="N105" s="22">
        <v>1132800</v>
      </c>
      <c r="O105" s="14"/>
      <c r="P105" s="25">
        <v>46175</v>
      </c>
      <c r="Q105" s="14" t="s">
        <v>1094</v>
      </c>
      <c r="R105" s="17"/>
    </row>
    <row r="106" spans="1:18">
      <c r="A106" s="14" t="s">
        <v>1129</v>
      </c>
      <c r="B106" s="14" t="s">
        <v>416</v>
      </c>
      <c r="C106" s="17" t="s">
        <v>1099</v>
      </c>
      <c r="D106" s="14" t="s">
        <v>1089</v>
      </c>
      <c r="E106" s="14" t="s">
        <v>43</v>
      </c>
      <c r="F106" s="14" t="s">
        <v>48</v>
      </c>
      <c r="G106" s="14" t="s">
        <v>1102</v>
      </c>
      <c r="H106" s="22">
        <v>226560</v>
      </c>
      <c r="I106" s="22">
        <v>226560</v>
      </c>
      <c r="J106" s="14" t="s">
        <v>51</v>
      </c>
      <c r="K106" s="14">
        <v>3</v>
      </c>
      <c r="L106" s="14">
        <v>34</v>
      </c>
      <c r="M106" s="14">
        <v>90</v>
      </c>
      <c r="N106" s="22">
        <v>226560</v>
      </c>
      <c r="O106" s="14"/>
      <c r="P106" s="25">
        <v>46175</v>
      </c>
      <c r="Q106" s="14" t="s">
        <v>1094</v>
      </c>
      <c r="R106" s="17"/>
    </row>
    <row r="107" spans="1:18">
      <c r="A107" s="14" t="s">
        <v>1134</v>
      </c>
      <c r="B107" s="14" t="s">
        <v>416</v>
      </c>
      <c r="C107" s="17" t="s">
        <v>1099</v>
      </c>
      <c r="D107" s="14" t="s">
        <v>1089</v>
      </c>
      <c r="E107" s="14" t="s">
        <v>43</v>
      </c>
      <c r="F107" s="14" t="s">
        <v>48</v>
      </c>
      <c r="G107" s="14" t="s">
        <v>1102</v>
      </c>
      <c r="H107" s="22">
        <v>141600</v>
      </c>
      <c r="I107" s="22">
        <v>141600</v>
      </c>
      <c r="J107" s="14" t="s">
        <v>51</v>
      </c>
      <c r="K107" s="14">
        <v>3</v>
      </c>
      <c r="L107" s="14">
        <v>34</v>
      </c>
      <c r="M107" s="14">
        <v>90</v>
      </c>
      <c r="N107" s="22">
        <v>141600</v>
      </c>
      <c r="O107" s="14"/>
      <c r="P107" s="25">
        <v>46175</v>
      </c>
      <c r="Q107" s="14" t="s">
        <v>1094</v>
      </c>
      <c r="R107" s="17"/>
    </row>
    <row r="108" spans="1:18">
      <c r="A108" s="14" t="s">
        <v>1143</v>
      </c>
      <c r="B108" s="14" t="s">
        <v>416</v>
      </c>
      <c r="C108" s="17" t="s">
        <v>1099</v>
      </c>
      <c r="D108" s="14" t="s">
        <v>1089</v>
      </c>
      <c r="E108" s="14" t="s">
        <v>43</v>
      </c>
      <c r="F108" s="14" t="s">
        <v>48</v>
      </c>
      <c r="G108" s="14" t="s">
        <v>1102</v>
      </c>
      <c r="H108" s="22">
        <v>113280</v>
      </c>
      <c r="I108" s="22">
        <v>113280</v>
      </c>
      <c r="J108" s="14" t="s">
        <v>51</v>
      </c>
      <c r="K108" s="14">
        <v>3</v>
      </c>
      <c r="L108" s="14">
        <v>34</v>
      </c>
      <c r="M108" s="14">
        <v>90</v>
      </c>
      <c r="N108" s="22">
        <v>113280</v>
      </c>
      <c r="O108" s="14"/>
      <c r="P108" s="25">
        <v>46175</v>
      </c>
      <c r="Q108" s="14" t="s">
        <v>1094</v>
      </c>
      <c r="R108" s="17"/>
    </row>
    <row r="109" spans="1:18">
      <c r="A109" s="14" t="s">
        <v>1149</v>
      </c>
      <c r="B109" s="14" t="s">
        <v>416</v>
      </c>
      <c r="C109" s="17" t="s">
        <v>1099</v>
      </c>
      <c r="D109" s="14" t="s">
        <v>1089</v>
      </c>
      <c r="E109" s="14" t="s">
        <v>43</v>
      </c>
      <c r="F109" s="14" t="s">
        <v>48</v>
      </c>
      <c r="G109" s="14" t="s">
        <v>1102</v>
      </c>
      <c r="H109" s="22">
        <v>339840</v>
      </c>
      <c r="I109" s="22">
        <v>339840</v>
      </c>
      <c r="J109" s="14" t="s">
        <v>51</v>
      </c>
      <c r="K109" s="14">
        <v>3</v>
      </c>
      <c r="L109" s="14">
        <v>34</v>
      </c>
      <c r="M109" s="14">
        <v>90</v>
      </c>
      <c r="N109" s="22">
        <v>339840</v>
      </c>
      <c r="O109" s="14"/>
      <c r="P109" s="25">
        <v>46175</v>
      </c>
      <c r="Q109" s="14" t="s">
        <v>1094</v>
      </c>
      <c r="R109" s="17"/>
    </row>
    <row r="110" spans="1:18">
      <c r="A110" s="14" t="s">
        <v>1154</v>
      </c>
      <c r="B110" s="14" t="s">
        <v>416</v>
      </c>
      <c r="C110" s="17" t="s">
        <v>1087</v>
      </c>
      <c r="D110" s="14" t="s">
        <v>1089</v>
      </c>
      <c r="E110" s="14" t="s">
        <v>43</v>
      </c>
      <c r="F110" s="14" t="s">
        <v>48</v>
      </c>
      <c r="G110" s="14" t="s">
        <v>1108</v>
      </c>
      <c r="H110" s="71">
        <v>424800</v>
      </c>
      <c r="I110" s="71">
        <v>424800</v>
      </c>
      <c r="J110" s="14" t="s">
        <v>51</v>
      </c>
      <c r="K110" s="14">
        <v>3</v>
      </c>
      <c r="L110" s="14">
        <v>34</v>
      </c>
      <c r="M110" s="14">
        <v>90</v>
      </c>
      <c r="N110" s="22">
        <v>424800</v>
      </c>
      <c r="O110" s="14"/>
      <c r="P110" s="74">
        <v>46175</v>
      </c>
      <c r="Q110" s="14" t="s">
        <v>1094</v>
      </c>
      <c r="R110" s="17"/>
    </row>
    <row r="111" spans="1:18">
      <c r="A111" s="14" t="s">
        <v>1158</v>
      </c>
      <c r="B111" s="14" t="s">
        <v>416</v>
      </c>
      <c r="C111" s="17" t="s">
        <v>1087</v>
      </c>
      <c r="D111" s="14" t="s">
        <v>1089</v>
      </c>
      <c r="E111" s="14" t="s">
        <v>43</v>
      </c>
      <c r="F111" s="14" t="s">
        <v>48</v>
      </c>
      <c r="G111" s="14" t="s">
        <v>1108</v>
      </c>
      <c r="H111" s="71">
        <v>113280</v>
      </c>
      <c r="I111" s="71">
        <v>113280</v>
      </c>
      <c r="J111" s="14" t="s">
        <v>51</v>
      </c>
      <c r="K111" s="14">
        <v>3</v>
      </c>
      <c r="L111" s="14">
        <v>34</v>
      </c>
      <c r="M111" s="14">
        <v>90</v>
      </c>
      <c r="N111" s="22">
        <v>113280</v>
      </c>
      <c r="O111" s="14"/>
      <c r="P111" s="74">
        <v>46175</v>
      </c>
      <c r="Q111" s="14" t="s">
        <v>1094</v>
      </c>
      <c r="R111" s="17"/>
    </row>
    <row r="112" spans="1:18">
      <c r="A112" s="14" t="s">
        <v>1161</v>
      </c>
      <c r="B112" s="14" t="s">
        <v>416</v>
      </c>
      <c r="C112" s="17" t="s">
        <v>1099</v>
      </c>
      <c r="D112" s="14" t="s">
        <v>1089</v>
      </c>
      <c r="E112" s="14" t="s">
        <v>43</v>
      </c>
      <c r="F112" s="14" t="s">
        <v>48</v>
      </c>
      <c r="G112" s="14" t="s">
        <v>1102</v>
      </c>
      <c r="H112" s="22">
        <v>147264</v>
      </c>
      <c r="I112" s="22">
        <v>147264</v>
      </c>
      <c r="J112" s="14" t="s">
        <v>51</v>
      </c>
      <c r="K112" s="14">
        <v>3</v>
      </c>
      <c r="L112" s="14">
        <v>34</v>
      </c>
      <c r="M112" s="14">
        <v>90</v>
      </c>
      <c r="N112" s="22">
        <v>147264</v>
      </c>
      <c r="O112" s="14"/>
      <c r="P112" s="25">
        <v>46175</v>
      </c>
      <c r="Q112" s="14" t="s">
        <v>1094</v>
      </c>
      <c r="R112" s="17"/>
    </row>
    <row r="113" spans="1:18">
      <c r="A113" s="14" t="s">
        <v>1163</v>
      </c>
      <c r="B113" s="14" t="s">
        <v>416</v>
      </c>
      <c r="C113" s="17" t="s">
        <v>1087</v>
      </c>
      <c r="D113" s="14" t="s">
        <v>1089</v>
      </c>
      <c r="E113" s="14" t="s">
        <v>43</v>
      </c>
      <c r="F113" s="14" t="s">
        <v>48</v>
      </c>
      <c r="G113" s="14" t="s">
        <v>1108</v>
      </c>
      <c r="H113" s="71">
        <v>226560</v>
      </c>
      <c r="I113" s="71">
        <v>226560</v>
      </c>
      <c r="J113" s="14" t="s">
        <v>51</v>
      </c>
      <c r="K113" s="14">
        <v>3</v>
      </c>
      <c r="L113" s="14">
        <v>34</v>
      </c>
      <c r="M113" s="14">
        <v>90</v>
      </c>
      <c r="N113" s="22">
        <v>226560</v>
      </c>
      <c r="O113" s="14"/>
      <c r="P113" s="74">
        <v>46175</v>
      </c>
      <c r="Q113" s="14" t="s">
        <v>1094</v>
      </c>
      <c r="R113" s="17"/>
    </row>
    <row r="114" spans="1:18">
      <c r="A114" s="14" t="s">
        <v>1165</v>
      </c>
      <c r="B114" s="14" t="s">
        <v>416</v>
      </c>
      <c r="C114" s="17" t="s">
        <v>1099</v>
      </c>
      <c r="D114" s="14" t="s">
        <v>1089</v>
      </c>
      <c r="E114" s="14" t="s">
        <v>43</v>
      </c>
      <c r="F114" s="14" t="s">
        <v>48</v>
      </c>
      <c r="G114" s="14" t="s">
        <v>1102</v>
      </c>
      <c r="H114" s="71">
        <v>113280</v>
      </c>
      <c r="I114" s="71">
        <v>113280</v>
      </c>
      <c r="J114" s="14" t="s">
        <v>51</v>
      </c>
      <c r="K114" s="14">
        <v>3</v>
      </c>
      <c r="L114" s="14">
        <v>34</v>
      </c>
      <c r="M114" s="14">
        <v>90</v>
      </c>
      <c r="N114" s="22">
        <v>113280</v>
      </c>
      <c r="O114" s="14"/>
      <c r="P114" s="74">
        <v>46175</v>
      </c>
      <c r="Q114" s="14" t="s">
        <v>1094</v>
      </c>
      <c r="R114" s="17"/>
    </row>
    <row r="115" spans="1:18">
      <c r="A115" s="14" t="s">
        <v>1168</v>
      </c>
      <c r="B115" s="14" t="s">
        <v>416</v>
      </c>
      <c r="C115" s="17" t="s">
        <v>1087</v>
      </c>
      <c r="D115" s="14" t="s">
        <v>1089</v>
      </c>
      <c r="E115" s="14" t="s">
        <v>43</v>
      </c>
      <c r="F115" s="14" t="s">
        <v>48</v>
      </c>
      <c r="G115" s="14" t="s">
        <v>1108</v>
      </c>
      <c r="H115" s="71">
        <v>93456</v>
      </c>
      <c r="I115" s="71">
        <v>93456</v>
      </c>
      <c r="J115" s="14" t="s">
        <v>51</v>
      </c>
      <c r="K115" s="14">
        <v>3</v>
      </c>
      <c r="L115" s="14">
        <v>34</v>
      </c>
      <c r="M115" s="14">
        <v>90</v>
      </c>
      <c r="N115" s="22">
        <v>93456</v>
      </c>
      <c r="O115" s="14"/>
      <c r="P115" s="74">
        <v>46175</v>
      </c>
      <c r="Q115" s="14" t="s">
        <v>1094</v>
      </c>
      <c r="R115" s="17"/>
    </row>
    <row r="116" spans="1:18">
      <c r="A116" s="14" t="s">
        <v>1170</v>
      </c>
      <c r="B116" s="14" t="s">
        <v>416</v>
      </c>
      <c r="C116" s="17" t="s">
        <v>1099</v>
      </c>
      <c r="D116" s="14" t="s">
        <v>1089</v>
      </c>
      <c r="E116" s="14" t="s">
        <v>43</v>
      </c>
      <c r="F116" s="14" t="s">
        <v>48</v>
      </c>
      <c r="G116" s="14" t="s">
        <v>1102</v>
      </c>
      <c r="H116" s="71">
        <v>212400</v>
      </c>
      <c r="I116" s="71">
        <v>212400</v>
      </c>
      <c r="J116" s="14" t="s">
        <v>51</v>
      </c>
      <c r="K116" s="14">
        <v>3</v>
      </c>
      <c r="L116" s="14">
        <v>34</v>
      </c>
      <c r="M116" s="14">
        <v>90</v>
      </c>
      <c r="N116" s="22">
        <v>212400</v>
      </c>
      <c r="O116" s="14"/>
      <c r="P116" s="74">
        <v>46175</v>
      </c>
      <c r="Q116" s="14" t="s">
        <v>1094</v>
      </c>
      <c r="R116" s="17"/>
    </row>
    <row r="117" spans="1:18">
      <c r="A117" s="14" t="s">
        <v>1171</v>
      </c>
      <c r="B117" s="14" t="s">
        <v>416</v>
      </c>
      <c r="C117" s="17" t="s">
        <v>1125</v>
      </c>
      <c r="D117" s="14" t="s">
        <v>1089</v>
      </c>
      <c r="E117" s="14" t="s">
        <v>43</v>
      </c>
      <c r="F117" s="14" t="s">
        <v>48</v>
      </c>
      <c r="G117" s="14" t="s">
        <v>1102</v>
      </c>
      <c r="H117" s="71">
        <v>141600</v>
      </c>
      <c r="I117" s="71">
        <v>141600</v>
      </c>
      <c r="J117" s="14" t="s">
        <v>51</v>
      </c>
      <c r="K117" s="14">
        <v>3</v>
      </c>
      <c r="L117" s="14">
        <v>34</v>
      </c>
      <c r="M117" s="14">
        <v>90</v>
      </c>
      <c r="N117" s="22">
        <v>141600</v>
      </c>
      <c r="O117" s="14"/>
      <c r="P117" s="74">
        <v>46175</v>
      </c>
      <c r="Q117" s="14" t="s">
        <v>1094</v>
      </c>
      <c r="R117" s="17"/>
    </row>
    <row r="118" spans="1:18">
      <c r="A118" s="14" t="s">
        <v>1173</v>
      </c>
      <c r="B118" s="14" t="s">
        <v>416</v>
      </c>
      <c r="C118" s="17" t="s">
        <v>1087</v>
      </c>
      <c r="D118" s="14" t="s">
        <v>1089</v>
      </c>
      <c r="E118" s="14" t="s">
        <v>43</v>
      </c>
      <c r="F118" s="14" t="s">
        <v>48</v>
      </c>
      <c r="G118" s="14" t="s">
        <v>1108</v>
      </c>
      <c r="H118" s="71">
        <v>509760</v>
      </c>
      <c r="I118" s="71">
        <v>509760</v>
      </c>
      <c r="J118" s="14" t="s">
        <v>51</v>
      </c>
      <c r="K118" s="14">
        <v>3</v>
      </c>
      <c r="L118" s="14">
        <v>34</v>
      </c>
      <c r="M118" s="14">
        <v>90</v>
      </c>
      <c r="N118" s="22">
        <v>509760</v>
      </c>
      <c r="O118" s="14"/>
      <c r="P118" s="74">
        <v>46175</v>
      </c>
      <c r="Q118" s="14" t="s">
        <v>1094</v>
      </c>
      <c r="R118" s="17"/>
    </row>
    <row r="119" spans="1:18">
      <c r="A119" s="14" t="s">
        <v>1175</v>
      </c>
      <c r="B119" s="14" t="s">
        <v>416</v>
      </c>
      <c r="C119" s="17" t="s">
        <v>1099</v>
      </c>
      <c r="D119" s="14" t="s">
        <v>1089</v>
      </c>
      <c r="E119" s="14" t="s">
        <v>43</v>
      </c>
      <c r="F119" s="14" t="s">
        <v>48</v>
      </c>
      <c r="G119" s="14" t="s">
        <v>1102</v>
      </c>
      <c r="H119" s="71">
        <v>311520</v>
      </c>
      <c r="I119" s="71">
        <v>311520</v>
      </c>
      <c r="J119" s="14" t="s">
        <v>51</v>
      </c>
      <c r="K119" s="14">
        <v>3</v>
      </c>
      <c r="L119" s="14">
        <v>34</v>
      </c>
      <c r="M119" s="14">
        <v>90</v>
      </c>
      <c r="N119" s="22">
        <v>311520</v>
      </c>
      <c r="O119" s="14"/>
      <c r="P119" s="74">
        <v>46175</v>
      </c>
      <c r="Q119" s="14" t="s">
        <v>1094</v>
      </c>
      <c r="R119" s="17"/>
    </row>
    <row r="120" spans="1:18">
      <c r="A120" s="14" t="s">
        <v>1178</v>
      </c>
      <c r="B120" s="14" t="s">
        <v>416</v>
      </c>
      <c r="C120" s="17" t="s">
        <v>1087</v>
      </c>
      <c r="D120" s="14" t="s">
        <v>1089</v>
      </c>
      <c r="E120" s="14" t="s">
        <v>43</v>
      </c>
      <c r="F120" s="14" t="s">
        <v>48</v>
      </c>
      <c r="G120" s="14" t="s">
        <v>1108</v>
      </c>
      <c r="H120" s="71">
        <v>56640</v>
      </c>
      <c r="I120" s="71">
        <v>56640</v>
      </c>
      <c r="J120" s="14" t="s">
        <v>51</v>
      </c>
      <c r="K120" s="14">
        <v>3</v>
      </c>
      <c r="L120" s="14">
        <v>34</v>
      </c>
      <c r="M120" s="14">
        <v>90</v>
      </c>
      <c r="N120" s="22">
        <v>56640</v>
      </c>
      <c r="O120" s="14"/>
      <c r="P120" s="74">
        <v>46175</v>
      </c>
      <c r="Q120" s="14" t="s">
        <v>1094</v>
      </c>
      <c r="R120" s="17"/>
    </row>
    <row r="121" spans="1:18">
      <c r="A121" s="14" t="s">
        <v>1182</v>
      </c>
      <c r="B121" s="14" t="s">
        <v>416</v>
      </c>
      <c r="C121" s="17" t="s">
        <v>1087</v>
      </c>
      <c r="D121" s="14" t="s">
        <v>1089</v>
      </c>
      <c r="E121" s="14" t="s">
        <v>43</v>
      </c>
      <c r="F121" s="14" t="s">
        <v>48</v>
      </c>
      <c r="G121" s="14" t="s">
        <v>1108</v>
      </c>
      <c r="H121" s="71">
        <v>339840</v>
      </c>
      <c r="I121" s="71">
        <v>339840</v>
      </c>
      <c r="J121" s="14" t="s">
        <v>51</v>
      </c>
      <c r="K121" s="14">
        <v>3</v>
      </c>
      <c r="L121" s="14">
        <v>34</v>
      </c>
      <c r="M121" s="14">
        <v>90</v>
      </c>
      <c r="N121" s="22">
        <v>339840</v>
      </c>
      <c r="O121" s="14"/>
      <c r="P121" s="74">
        <v>46175</v>
      </c>
      <c r="Q121" s="14" t="s">
        <v>1094</v>
      </c>
      <c r="R121" s="17"/>
    </row>
    <row r="122" spans="1:18">
      <c r="A122" s="14" t="s">
        <v>1186</v>
      </c>
      <c r="B122" s="14" t="s">
        <v>416</v>
      </c>
      <c r="C122" s="17" t="s">
        <v>1099</v>
      </c>
      <c r="D122" s="14" t="s">
        <v>1089</v>
      </c>
      <c r="E122" s="14" t="s">
        <v>43</v>
      </c>
      <c r="F122" s="14" t="s">
        <v>48</v>
      </c>
      <c r="G122" s="14" t="s">
        <v>1102</v>
      </c>
      <c r="H122" s="71">
        <v>113280</v>
      </c>
      <c r="I122" s="71">
        <v>113280</v>
      </c>
      <c r="J122" s="14" t="s">
        <v>51</v>
      </c>
      <c r="K122" s="14">
        <v>3</v>
      </c>
      <c r="L122" s="14">
        <v>34</v>
      </c>
      <c r="M122" s="14">
        <v>90</v>
      </c>
      <c r="N122" s="22">
        <v>113280</v>
      </c>
      <c r="O122" s="14"/>
      <c r="P122" s="74">
        <v>46175</v>
      </c>
      <c r="Q122" s="14" t="s">
        <v>1094</v>
      </c>
      <c r="R122" s="17"/>
    </row>
    <row r="123" spans="1:18">
      <c r="A123" s="14" t="s">
        <v>1190</v>
      </c>
      <c r="B123" s="14" t="s">
        <v>416</v>
      </c>
      <c r="C123" s="17" t="s">
        <v>1087</v>
      </c>
      <c r="D123" s="14" t="s">
        <v>1089</v>
      </c>
      <c r="E123" s="14" t="s">
        <v>43</v>
      </c>
      <c r="F123" s="14" t="s">
        <v>48</v>
      </c>
      <c r="G123" s="14" t="s">
        <v>1108</v>
      </c>
      <c r="H123" s="71">
        <v>339840</v>
      </c>
      <c r="I123" s="71">
        <v>339840</v>
      </c>
      <c r="J123" s="14" t="s">
        <v>51</v>
      </c>
      <c r="K123" s="14">
        <v>3</v>
      </c>
      <c r="L123" s="14">
        <v>34</v>
      </c>
      <c r="M123" s="14">
        <v>90</v>
      </c>
      <c r="N123" s="22">
        <v>339840</v>
      </c>
      <c r="O123" s="14"/>
      <c r="P123" s="74">
        <v>46175</v>
      </c>
      <c r="Q123" s="14" t="s">
        <v>1094</v>
      </c>
      <c r="R123" s="17"/>
    </row>
    <row r="124" spans="1:18">
      <c r="A124" s="14" t="s">
        <v>1195</v>
      </c>
      <c r="B124" s="14" t="s">
        <v>416</v>
      </c>
      <c r="C124" s="17" t="s">
        <v>1099</v>
      </c>
      <c r="D124" s="14" t="s">
        <v>1089</v>
      </c>
      <c r="E124" s="14" t="s">
        <v>43</v>
      </c>
      <c r="F124" s="14" t="s">
        <v>48</v>
      </c>
      <c r="G124" s="14" t="s">
        <v>1102</v>
      </c>
      <c r="H124" s="71">
        <v>226560</v>
      </c>
      <c r="I124" s="71">
        <v>226560</v>
      </c>
      <c r="J124" s="14" t="s">
        <v>51</v>
      </c>
      <c r="K124" s="14">
        <v>3</v>
      </c>
      <c r="L124" s="14">
        <v>34</v>
      </c>
      <c r="M124" s="14">
        <v>90</v>
      </c>
      <c r="N124" s="22">
        <v>226560</v>
      </c>
      <c r="O124" s="14"/>
      <c r="P124" s="74">
        <v>46175</v>
      </c>
      <c r="Q124" s="14" t="s">
        <v>1094</v>
      </c>
      <c r="R124" s="17"/>
    </row>
    <row r="125" spans="1:18">
      <c r="A125" s="14" t="s">
        <v>1198</v>
      </c>
      <c r="B125" s="14" t="s">
        <v>416</v>
      </c>
      <c r="C125" s="17" t="s">
        <v>1087</v>
      </c>
      <c r="D125" s="14" t="s">
        <v>1089</v>
      </c>
      <c r="E125" s="14" t="s">
        <v>43</v>
      </c>
      <c r="F125" s="14" t="s">
        <v>48</v>
      </c>
      <c r="G125" s="14" t="s">
        <v>1108</v>
      </c>
      <c r="H125" s="71">
        <v>339840</v>
      </c>
      <c r="I125" s="71">
        <v>339840</v>
      </c>
      <c r="J125" s="14" t="s">
        <v>51</v>
      </c>
      <c r="K125" s="14">
        <v>3</v>
      </c>
      <c r="L125" s="14">
        <v>34</v>
      </c>
      <c r="M125" s="14">
        <v>90</v>
      </c>
      <c r="N125" s="22">
        <v>339840</v>
      </c>
      <c r="O125" s="14"/>
      <c r="P125" s="74">
        <v>46175</v>
      </c>
      <c r="Q125" s="14" t="s">
        <v>1094</v>
      </c>
      <c r="R125" s="17"/>
    </row>
    <row r="126" spans="1:18">
      <c r="A126" s="14" t="s">
        <v>1201</v>
      </c>
      <c r="B126" s="14" t="s">
        <v>416</v>
      </c>
      <c r="C126" s="17" t="s">
        <v>1087</v>
      </c>
      <c r="D126" s="14" t="s">
        <v>1089</v>
      </c>
      <c r="E126" s="14" t="s">
        <v>43</v>
      </c>
      <c r="F126" s="14" t="s">
        <v>48</v>
      </c>
      <c r="G126" s="14" t="s">
        <v>1092</v>
      </c>
      <c r="H126" s="22">
        <v>198240</v>
      </c>
      <c r="I126" s="71">
        <v>198240</v>
      </c>
      <c r="J126" s="14" t="s">
        <v>51</v>
      </c>
      <c r="K126" s="14">
        <v>3</v>
      </c>
      <c r="L126" s="14">
        <v>34</v>
      </c>
      <c r="M126" s="14">
        <v>90</v>
      </c>
      <c r="N126" s="22">
        <v>198240</v>
      </c>
      <c r="O126" s="14"/>
      <c r="P126" s="74">
        <v>46175</v>
      </c>
      <c r="Q126" s="14" t="s">
        <v>1094</v>
      </c>
      <c r="R126" s="17"/>
    </row>
    <row r="127" spans="1:18">
      <c r="A127" s="14" t="s">
        <v>1204</v>
      </c>
      <c r="B127" s="14" t="s">
        <v>416</v>
      </c>
      <c r="C127" s="17" t="s">
        <v>1087</v>
      </c>
      <c r="D127" s="14" t="s">
        <v>1089</v>
      </c>
      <c r="E127" s="14" t="s">
        <v>43</v>
      </c>
      <c r="F127" s="14" t="s">
        <v>48</v>
      </c>
      <c r="G127" s="14" t="s">
        <v>1108</v>
      </c>
      <c r="H127" s="71">
        <v>339840</v>
      </c>
      <c r="I127" s="71">
        <v>339840</v>
      </c>
      <c r="J127" s="14" t="s">
        <v>51</v>
      </c>
      <c r="K127" s="14">
        <v>3</v>
      </c>
      <c r="L127" s="14">
        <v>34</v>
      </c>
      <c r="M127" s="14">
        <v>90</v>
      </c>
      <c r="N127" s="22">
        <v>339840</v>
      </c>
      <c r="O127" s="14"/>
      <c r="P127" s="74">
        <v>46175</v>
      </c>
      <c r="Q127" s="14" t="s">
        <v>1094</v>
      </c>
      <c r="R127" s="17"/>
    </row>
    <row r="128" spans="1:18">
      <c r="A128" s="14" t="s">
        <v>1206</v>
      </c>
      <c r="B128" s="14" t="s">
        <v>416</v>
      </c>
      <c r="C128" s="17" t="s">
        <v>1208</v>
      </c>
      <c r="D128" s="14" t="s">
        <v>1089</v>
      </c>
      <c r="E128" s="14" t="s">
        <v>43</v>
      </c>
      <c r="F128" s="14" t="s">
        <v>48</v>
      </c>
      <c r="G128" s="14" t="s">
        <v>1102</v>
      </c>
      <c r="H128" s="71">
        <v>113280</v>
      </c>
      <c r="I128" s="71">
        <v>113280</v>
      </c>
      <c r="J128" s="14" t="s">
        <v>51</v>
      </c>
      <c r="K128" s="14">
        <v>3</v>
      </c>
      <c r="L128" s="14">
        <v>34</v>
      </c>
      <c r="M128" s="14">
        <v>90</v>
      </c>
      <c r="N128" s="22">
        <v>113280</v>
      </c>
      <c r="O128" s="14"/>
      <c r="P128" s="74">
        <v>46175</v>
      </c>
      <c r="Q128" s="14" t="s">
        <v>1094</v>
      </c>
      <c r="R128" s="17"/>
    </row>
    <row r="129" spans="1:18">
      <c r="A129" s="14" t="s">
        <v>1211</v>
      </c>
      <c r="B129" s="14" t="s">
        <v>416</v>
      </c>
      <c r="C129" s="17" t="s">
        <v>1087</v>
      </c>
      <c r="D129" s="14" t="s">
        <v>1089</v>
      </c>
      <c r="E129" s="14" t="s">
        <v>43</v>
      </c>
      <c r="F129" s="14" t="s">
        <v>48</v>
      </c>
      <c r="G129" s="14" t="s">
        <v>1092</v>
      </c>
      <c r="H129" s="22">
        <v>453120</v>
      </c>
      <c r="I129" s="22">
        <v>453120</v>
      </c>
      <c r="J129" s="14" t="s">
        <v>51</v>
      </c>
      <c r="K129" s="14">
        <v>3</v>
      </c>
      <c r="L129" s="14">
        <v>34</v>
      </c>
      <c r="M129" s="14">
        <v>90</v>
      </c>
      <c r="N129" s="22">
        <v>453120</v>
      </c>
      <c r="O129" s="14"/>
      <c r="P129" s="25">
        <v>46175</v>
      </c>
      <c r="Q129" s="14" t="s">
        <v>1094</v>
      </c>
      <c r="R129" s="17"/>
    </row>
    <row r="130" spans="1:18">
      <c r="A130" s="14" t="s">
        <v>1214</v>
      </c>
      <c r="B130" s="14" t="s">
        <v>416</v>
      </c>
      <c r="C130" s="17" t="s">
        <v>1215</v>
      </c>
      <c r="D130" s="14" t="s">
        <v>1089</v>
      </c>
      <c r="E130" s="14" t="s">
        <v>43</v>
      </c>
      <c r="F130" s="14" t="s">
        <v>48</v>
      </c>
      <c r="G130" s="14" t="s">
        <v>1102</v>
      </c>
      <c r="H130" s="71">
        <v>555072</v>
      </c>
      <c r="I130" s="71">
        <v>555072</v>
      </c>
      <c r="J130" s="14" t="s">
        <v>51</v>
      </c>
      <c r="K130" s="14">
        <v>3</v>
      </c>
      <c r="L130" s="14">
        <v>34</v>
      </c>
      <c r="M130" s="14">
        <v>90</v>
      </c>
      <c r="N130" s="22">
        <v>555072</v>
      </c>
      <c r="O130" s="14"/>
      <c r="P130" s="74">
        <v>46175</v>
      </c>
      <c r="Q130" s="14" t="s">
        <v>1094</v>
      </c>
      <c r="R130" s="17"/>
    </row>
    <row r="131" spans="1:18">
      <c r="A131" s="14" t="s">
        <v>1218</v>
      </c>
      <c r="B131" s="14" t="s">
        <v>416</v>
      </c>
      <c r="C131" s="17" t="s">
        <v>1087</v>
      </c>
      <c r="D131" s="14" t="s">
        <v>1089</v>
      </c>
      <c r="E131" s="14" t="s">
        <v>43</v>
      </c>
      <c r="F131" s="14" t="s">
        <v>48</v>
      </c>
      <c r="G131" s="14" t="s">
        <v>1092</v>
      </c>
      <c r="H131" s="22">
        <v>113280</v>
      </c>
      <c r="I131" s="22">
        <v>113280</v>
      </c>
      <c r="J131" s="14" t="s">
        <v>51</v>
      </c>
      <c r="K131" s="14">
        <v>3</v>
      </c>
      <c r="L131" s="14">
        <v>34</v>
      </c>
      <c r="M131" s="14">
        <v>90</v>
      </c>
      <c r="N131" s="22">
        <v>113280</v>
      </c>
      <c r="O131" s="14"/>
      <c r="P131" s="25">
        <v>46175</v>
      </c>
      <c r="Q131" s="14" t="s">
        <v>1094</v>
      </c>
      <c r="R131" s="17"/>
    </row>
    <row r="132" spans="1:18">
      <c r="A132" s="14" t="s">
        <v>1221</v>
      </c>
      <c r="B132" s="14" t="s">
        <v>416</v>
      </c>
      <c r="C132" s="17" t="s">
        <v>1087</v>
      </c>
      <c r="D132" s="14" t="s">
        <v>1089</v>
      </c>
      <c r="E132" s="14" t="s">
        <v>43</v>
      </c>
      <c r="F132" s="14" t="s">
        <v>48</v>
      </c>
      <c r="G132" s="14" t="s">
        <v>1092</v>
      </c>
      <c r="H132" s="22">
        <v>198240</v>
      </c>
      <c r="I132" s="22">
        <v>198240</v>
      </c>
      <c r="J132" s="14" t="s">
        <v>51</v>
      </c>
      <c r="K132" s="14">
        <v>3</v>
      </c>
      <c r="L132" s="14">
        <v>34</v>
      </c>
      <c r="M132" s="14">
        <v>90</v>
      </c>
      <c r="N132" s="22">
        <v>198240</v>
      </c>
      <c r="O132" s="14"/>
      <c r="P132" s="25">
        <v>46175</v>
      </c>
      <c r="Q132" s="14" t="s">
        <v>1094</v>
      </c>
      <c r="R132" s="17"/>
    </row>
    <row r="133" spans="1:18">
      <c r="A133" s="14" t="s">
        <v>1226</v>
      </c>
      <c r="B133" s="14" t="s">
        <v>416</v>
      </c>
      <c r="C133" s="17" t="s">
        <v>1087</v>
      </c>
      <c r="D133" s="14" t="s">
        <v>1089</v>
      </c>
      <c r="E133" s="14" t="s">
        <v>43</v>
      </c>
      <c r="F133" s="14" t="s">
        <v>48</v>
      </c>
      <c r="G133" s="14" t="s">
        <v>1108</v>
      </c>
      <c r="H133" s="71">
        <v>339840</v>
      </c>
      <c r="I133" s="71">
        <v>339840</v>
      </c>
      <c r="J133" s="14" t="s">
        <v>51</v>
      </c>
      <c r="K133" s="14">
        <v>3</v>
      </c>
      <c r="L133" s="14">
        <v>34</v>
      </c>
      <c r="M133" s="14">
        <v>90</v>
      </c>
      <c r="N133" s="22">
        <v>339840</v>
      </c>
      <c r="O133" s="14"/>
      <c r="P133" s="74">
        <v>46175</v>
      </c>
      <c r="Q133" s="14" t="s">
        <v>1094</v>
      </c>
      <c r="R133" s="17"/>
    </row>
    <row r="134" spans="1:18">
      <c r="A134" s="14" t="s">
        <v>1230</v>
      </c>
      <c r="B134" s="14" t="s">
        <v>416</v>
      </c>
      <c r="C134" s="17" t="s">
        <v>1087</v>
      </c>
      <c r="D134" s="14" t="s">
        <v>1089</v>
      </c>
      <c r="E134" s="14" t="s">
        <v>43</v>
      </c>
      <c r="F134" s="14" t="s">
        <v>48</v>
      </c>
      <c r="G134" s="14" t="s">
        <v>1092</v>
      </c>
      <c r="H134" s="22">
        <v>792960</v>
      </c>
      <c r="I134" s="22">
        <v>792960</v>
      </c>
      <c r="J134" s="14" t="s">
        <v>51</v>
      </c>
      <c r="K134" s="14">
        <v>3</v>
      </c>
      <c r="L134" s="14">
        <v>34</v>
      </c>
      <c r="M134" s="14">
        <v>90</v>
      </c>
      <c r="N134" s="22">
        <v>792960</v>
      </c>
      <c r="O134" s="14"/>
      <c r="P134" s="25">
        <v>46175</v>
      </c>
      <c r="Q134" s="14" t="s">
        <v>1094</v>
      </c>
      <c r="R134" s="17"/>
    </row>
    <row r="135" spans="1:18">
      <c r="A135" s="14" t="s">
        <v>1235</v>
      </c>
      <c r="B135" s="14" t="s">
        <v>416</v>
      </c>
      <c r="C135" s="17" t="s">
        <v>1087</v>
      </c>
      <c r="D135" s="14" t="s">
        <v>1089</v>
      </c>
      <c r="E135" s="14" t="s">
        <v>43</v>
      </c>
      <c r="F135" s="14" t="s">
        <v>48</v>
      </c>
      <c r="G135" s="14" t="s">
        <v>1108</v>
      </c>
      <c r="H135" s="71">
        <v>1472640</v>
      </c>
      <c r="I135" s="71">
        <v>1472640</v>
      </c>
      <c r="J135" s="14" t="s">
        <v>51</v>
      </c>
      <c r="K135" s="14">
        <v>3</v>
      </c>
      <c r="L135" s="14">
        <v>34</v>
      </c>
      <c r="M135" s="14">
        <v>90</v>
      </c>
      <c r="N135" s="22">
        <v>1472640</v>
      </c>
      <c r="O135" s="14"/>
      <c r="P135" s="74">
        <v>46175</v>
      </c>
      <c r="Q135" s="14" t="s">
        <v>1094</v>
      </c>
      <c r="R135" s="17"/>
    </row>
    <row r="136" spans="1:18">
      <c r="A136" s="14" t="s">
        <v>1236</v>
      </c>
      <c r="B136" s="14" t="s">
        <v>416</v>
      </c>
      <c r="C136" s="17" t="s">
        <v>1087</v>
      </c>
      <c r="D136" s="14" t="s">
        <v>1089</v>
      </c>
      <c r="E136" s="14" t="s">
        <v>43</v>
      </c>
      <c r="F136" s="14" t="s">
        <v>48</v>
      </c>
      <c r="G136" s="14" t="s">
        <v>1092</v>
      </c>
      <c r="H136" s="22">
        <v>396480</v>
      </c>
      <c r="I136" s="22">
        <v>396480</v>
      </c>
      <c r="J136" s="14" t="s">
        <v>51</v>
      </c>
      <c r="K136" s="14">
        <v>3</v>
      </c>
      <c r="L136" s="14">
        <v>34</v>
      </c>
      <c r="M136" s="14">
        <v>90</v>
      </c>
      <c r="N136" s="22">
        <v>396480</v>
      </c>
      <c r="O136" s="14"/>
      <c r="P136" s="25">
        <v>46175</v>
      </c>
      <c r="Q136" s="14" t="s">
        <v>1094</v>
      </c>
      <c r="R136" s="17"/>
    </row>
    <row r="137" spans="1:18">
      <c r="A137" s="14" t="s">
        <v>1237</v>
      </c>
      <c r="B137" s="14" t="s">
        <v>416</v>
      </c>
      <c r="C137" s="17" t="s">
        <v>1087</v>
      </c>
      <c r="D137" s="14" t="s">
        <v>1089</v>
      </c>
      <c r="E137" s="14" t="s">
        <v>43</v>
      </c>
      <c r="F137" s="14" t="s">
        <v>48</v>
      </c>
      <c r="G137" s="14" t="s">
        <v>1092</v>
      </c>
      <c r="H137" s="22">
        <v>2548800</v>
      </c>
      <c r="I137" s="22">
        <v>2548800</v>
      </c>
      <c r="J137" s="14" t="s">
        <v>51</v>
      </c>
      <c r="K137" s="14">
        <v>3</v>
      </c>
      <c r="L137" s="14">
        <v>34</v>
      </c>
      <c r="M137" s="14">
        <v>90</v>
      </c>
      <c r="N137" s="22">
        <v>2548800</v>
      </c>
      <c r="O137" s="14"/>
      <c r="P137" s="25">
        <v>46175</v>
      </c>
      <c r="Q137" s="14" t="s">
        <v>1094</v>
      </c>
      <c r="R137" s="17"/>
    </row>
    <row r="138" spans="1:18">
      <c r="A138" s="14" t="s">
        <v>1240</v>
      </c>
      <c r="B138" s="14" t="s">
        <v>416</v>
      </c>
      <c r="C138" s="17" t="s">
        <v>1087</v>
      </c>
      <c r="D138" s="14" t="s">
        <v>1089</v>
      </c>
      <c r="E138" s="14" t="s">
        <v>43</v>
      </c>
      <c r="F138" s="14" t="s">
        <v>48</v>
      </c>
      <c r="G138" s="14" t="s">
        <v>1108</v>
      </c>
      <c r="H138" s="71">
        <v>1472640</v>
      </c>
      <c r="I138" s="78">
        <v>1472640</v>
      </c>
      <c r="J138" s="14" t="s">
        <v>51</v>
      </c>
      <c r="K138" s="14">
        <v>3</v>
      </c>
      <c r="L138" s="14">
        <v>34</v>
      </c>
      <c r="M138" s="14">
        <v>90</v>
      </c>
      <c r="N138" s="22">
        <v>1472640</v>
      </c>
      <c r="O138" s="14"/>
      <c r="P138" s="74">
        <v>46175</v>
      </c>
      <c r="Q138" s="14" t="s">
        <v>1094</v>
      </c>
      <c r="R138" s="17"/>
    </row>
    <row r="139" spans="1:18">
      <c r="A139" s="14" t="s">
        <v>1248</v>
      </c>
      <c r="B139" s="14" t="s">
        <v>416</v>
      </c>
      <c r="C139" s="17" t="s">
        <v>1215</v>
      </c>
      <c r="D139" s="14" t="s">
        <v>1089</v>
      </c>
      <c r="E139" s="14" t="s">
        <v>43</v>
      </c>
      <c r="F139" s="14" t="s">
        <v>48</v>
      </c>
      <c r="G139" s="14" t="s">
        <v>1102</v>
      </c>
      <c r="H139" s="71">
        <v>339840</v>
      </c>
      <c r="I139" s="71">
        <v>339840</v>
      </c>
      <c r="J139" s="14" t="s">
        <v>51</v>
      </c>
      <c r="K139" s="14">
        <v>3</v>
      </c>
      <c r="L139" s="14">
        <v>34</v>
      </c>
      <c r="M139" s="14">
        <v>90</v>
      </c>
      <c r="N139" s="22">
        <v>339840</v>
      </c>
      <c r="O139" s="14"/>
      <c r="P139" s="74">
        <v>46175</v>
      </c>
      <c r="Q139" s="14" t="s">
        <v>1094</v>
      </c>
      <c r="R139" s="17"/>
    </row>
    <row r="140" spans="1:18">
      <c r="A140" s="14" t="s">
        <v>1253</v>
      </c>
      <c r="B140" s="14" t="s">
        <v>416</v>
      </c>
      <c r="C140" s="17" t="s">
        <v>1087</v>
      </c>
      <c r="D140" s="14" t="s">
        <v>1089</v>
      </c>
      <c r="E140" s="14" t="s">
        <v>43</v>
      </c>
      <c r="F140" s="14" t="s">
        <v>48</v>
      </c>
      <c r="G140" s="14" t="s">
        <v>1092</v>
      </c>
      <c r="H140" s="22">
        <v>70800</v>
      </c>
      <c r="I140" s="79">
        <v>70800</v>
      </c>
      <c r="J140" s="14" t="s">
        <v>51</v>
      </c>
      <c r="K140" s="14">
        <v>3</v>
      </c>
      <c r="L140" s="14">
        <v>34</v>
      </c>
      <c r="M140" s="14">
        <v>90</v>
      </c>
      <c r="N140" s="22">
        <v>70800</v>
      </c>
      <c r="O140" s="14"/>
      <c r="P140" s="25">
        <v>46175</v>
      </c>
      <c r="Q140" s="14" t="s">
        <v>1094</v>
      </c>
      <c r="R140" s="17"/>
    </row>
    <row r="141" spans="1:18">
      <c r="A141" s="14" t="s">
        <v>1257</v>
      </c>
      <c r="B141" s="14" t="s">
        <v>416</v>
      </c>
      <c r="C141" s="17" t="s">
        <v>1087</v>
      </c>
      <c r="D141" s="14" t="s">
        <v>1089</v>
      </c>
      <c r="E141" s="14" t="s">
        <v>43</v>
      </c>
      <c r="F141" s="14" t="s">
        <v>48</v>
      </c>
      <c r="G141" s="14" t="s">
        <v>1092</v>
      </c>
      <c r="H141" s="22">
        <v>56640</v>
      </c>
      <c r="I141" s="22">
        <v>56640</v>
      </c>
      <c r="J141" s="14" t="s">
        <v>51</v>
      </c>
      <c r="K141" s="14">
        <v>3</v>
      </c>
      <c r="L141" s="14">
        <v>34</v>
      </c>
      <c r="M141" s="14">
        <v>90</v>
      </c>
      <c r="N141" s="22">
        <v>56640</v>
      </c>
      <c r="O141" s="14"/>
      <c r="P141" s="25">
        <v>46175</v>
      </c>
      <c r="Q141" s="14" t="s">
        <v>1094</v>
      </c>
      <c r="R141" s="17"/>
    </row>
    <row r="142" spans="1:18">
      <c r="A142" s="14" t="s">
        <v>1261</v>
      </c>
      <c r="B142" s="14" t="s">
        <v>416</v>
      </c>
      <c r="C142" s="17" t="s">
        <v>1087</v>
      </c>
      <c r="D142" s="14" t="s">
        <v>1089</v>
      </c>
      <c r="E142" s="14" t="s">
        <v>43</v>
      </c>
      <c r="F142" s="14" t="s">
        <v>48</v>
      </c>
      <c r="G142" s="14" t="s">
        <v>1092</v>
      </c>
      <c r="H142" s="22">
        <v>339840</v>
      </c>
      <c r="I142" s="22">
        <v>339840</v>
      </c>
      <c r="J142" s="14" t="s">
        <v>51</v>
      </c>
      <c r="K142" s="14">
        <v>3</v>
      </c>
      <c r="L142" s="14">
        <v>34</v>
      </c>
      <c r="M142" s="14">
        <v>90</v>
      </c>
      <c r="N142" s="22">
        <v>339840</v>
      </c>
      <c r="O142" s="14"/>
      <c r="P142" s="25">
        <v>46175</v>
      </c>
      <c r="Q142" s="14" t="s">
        <v>1094</v>
      </c>
      <c r="R142" s="17"/>
    </row>
    <row r="143" spans="1:18">
      <c r="A143" s="14" t="s">
        <v>1267</v>
      </c>
      <c r="B143" s="14" t="s">
        <v>416</v>
      </c>
      <c r="C143" s="17" t="s">
        <v>1087</v>
      </c>
      <c r="D143" s="14" t="s">
        <v>1089</v>
      </c>
      <c r="E143" s="14" t="s">
        <v>43</v>
      </c>
      <c r="F143" s="14" t="s">
        <v>48</v>
      </c>
      <c r="G143" s="14" t="s">
        <v>1092</v>
      </c>
      <c r="H143" s="22">
        <v>226560</v>
      </c>
      <c r="I143" s="22">
        <v>226560</v>
      </c>
      <c r="J143" s="14" t="s">
        <v>51</v>
      </c>
      <c r="K143" s="14">
        <v>3</v>
      </c>
      <c r="L143" s="14">
        <v>34</v>
      </c>
      <c r="M143" s="14">
        <v>90</v>
      </c>
      <c r="N143" s="22">
        <v>226560</v>
      </c>
      <c r="O143" s="14"/>
      <c r="P143" s="25">
        <v>46175</v>
      </c>
      <c r="Q143" s="14" t="s">
        <v>1094</v>
      </c>
      <c r="R143" s="17"/>
    </row>
    <row r="144" spans="1:18">
      <c r="A144" s="14" t="s">
        <v>1276</v>
      </c>
      <c r="B144" s="14" t="s">
        <v>416</v>
      </c>
      <c r="C144" s="17" t="s">
        <v>1278</v>
      </c>
      <c r="D144" s="14" t="s">
        <v>1089</v>
      </c>
      <c r="E144" s="14" t="s">
        <v>43</v>
      </c>
      <c r="F144" s="14" t="s">
        <v>48</v>
      </c>
      <c r="G144" s="14" t="s">
        <v>1092</v>
      </c>
      <c r="H144" s="22">
        <v>226560</v>
      </c>
      <c r="I144" s="22">
        <v>226560</v>
      </c>
      <c r="J144" s="14" t="s">
        <v>51</v>
      </c>
      <c r="K144" s="14">
        <v>3</v>
      </c>
      <c r="L144" s="14">
        <v>34</v>
      </c>
      <c r="M144" s="14">
        <v>90</v>
      </c>
      <c r="N144" s="22">
        <v>226560</v>
      </c>
      <c r="O144" s="14"/>
      <c r="P144" s="25">
        <v>46175</v>
      </c>
      <c r="Q144" s="14" t="s">
        <v>1094</v>
      </c>
      <c r="R144" s="17"/>
    </row>
    <row r="145" spans="1:18">
      <c r="A145" s="14" t="s">
        <v>1284</v>
      </c>
      <c r="B145" s="14" t="s">
        <v>416</v>
      </c>
      <c r="C145" s="17" t="s">
        <v>1278</v>
      </c>
      <c r="D145" s="14" t="s">
        <v>1089</v>
      </c>
      <c r="E145" s="14" t="s">
        <v>43</v>
      </c>
      <c r="F145" s="14" t="s">
        <v>48</v>
      </c>
      <c r="G145" s="14" t="s">
        <v>1092</v>
      </c>
      <c r="H145" s="22">
        <v>339840</v>
      </c>
      <c r="I145" s="22">
        <v>339840</v>
      </c>
      <c r="J145" s="14" t="s">
        <v>51</v>
      </c>
      <c r="K145" s="14">
        <v>3</v>
      </c>
      <c r="L145" s="14">
        <v>34</v>
      </c>
      <c r="M145" s="14">
        <v>90</v>
      </c>
      <c r="N145" s="22">
        <v>339840</v>
      </c>
      <c r="O145" s="14"/>
      <c r="P145" s="25">
        <v>46175</v>
      </c>
      <c r="Q145" s="14" t="s">
        <v>1094</v>
      </c>
      <c r="R145" s="17"/>
    </row>
    <row r="146" spans="1:18">
      <c r="A146" s="14" t="s">
        <v>1286</v>
      </c>
      <c r="B146" s="14" t="s">
        <v>416</v>
      </c>
      <c r="C146" s="17" t="s">
        <v>1087</v>
      </c>
      <c r="D146" s="14" t="s">
        <v>1089</v>
      </c>
      <c r="E146" s="14" t="s">
        <v>43</v>
      </c>
      <c r="F146" s="14" t="s">
        <v>48</v>
      </c>
      <c r="G146" s="14" t="s">
        <v>1092</v>
      </c>
      <c r="H146" s="22">
        <v>339840</v>
      </c>
      <c r="I146" s="22">
        <v>339840</v>
      </c>
      <c r="J146" s="14" t="s">
        <v>51</v>
      </c>
      <c r="K146" s="14">
        <v>3</v>
      </c>
      <c r="L146" s="14">
        <v>34</v>
      </c>
      <c r="M146" s="14">
        <v>90</v>
      </c>
      <c r="N146" s="22">
        <v>339840</v>
      </c>
      <c r="O146" s="14"/>
      <c r="P146" s="25">
        <v>46175</v>
      </c>
      <c r="Q146" s="14" t="s">
        <v>1094</v>
      </c>
      <c r="R146" s="17"/>
    </row>
    <row r="147" spans="1:18">
      <c r="A147" s="14" t="s">
        <v>1289</v>
      </c>
      <c r="B147" s="14" t="s">
        <v>416</v>
      </c>
      <c r="C147" s="17" t="s">
        <v>1087</v>
      </c>
      <c r="D147" s="14" t="s">
        <v>1089</v>
      </c>
      <c r="E147" s="14" t="s">
        <v>43</v>
      </c>
      <c r="F147" s="14" t="s">
        <v>48</v>
      </c>
      <c r="G147" s="14" t="s">
        <v>1092</v>
      </c>
      <c r="H147" s="22">
        <v>198240</v>
      </c>
      <c r="I147" s="22">
        <v>198240</v>
      </c>
      <c r="J147" s="14" t="s">
        <v>51</v>
      </c>
      <c r="K147" s="14">
        <v>3</v>
      </c>
      <c r="L147" s="14">
        <v>34</v>
      </c>
      <c r="M147" s="14">
        <v>90</v>
      </c>
      <c r="N147" s="22">
        <v>198240</v>
      </c>
      <c r="O147" s="14"/>
      <c r="P147" s="25">
        <v>46175</v>
      </c>
      <c r="Q147" s="14" t="s">
        <v>1094</v>
      </c>
      <c r="R147" s="17"/>
    </row>
    <row r="148" spans="1:18">
      <c r="A148" s="14" t="s">
        <v>1293</v>
      </c>
      <c r="B148" s="14" t="s">
        <v>416</v>
      </c>
      <c r="C148" s="17" t="s">
        <v>1087</v>
      </c>
      <c r="D148" s="14" t="s">
        <v>1089</v>
      </c>
      <c r="E148" s="14" t="s">
        <v>43</v>
      </c>
      <c r="F148" s="14" t="s">
        <v>48</v>
      </c>
      <c r="G148" s="14" t="s">
        <v>1092</v>
      </c>
      <c r="H148" s="22">
        <v>311520</v>
      </c>
      <c r="I148" s="22">
        <v>311520</v>
      </c>
      <c r="J148" s="14" t="s">
        <v>51</v>
      </c>
      <c r="K148" s="14">
        <v>3</v>
      </c>
      <c r="L148" s="14">
        <v>34</v>
      </c>
      <c r="M148" s="14">
        <v>90</v>
      </c>
      <c r="N148" s="22">
        <v>311520</v>
      </c>
      <c r="O148" s="14"/>
      <c r="P148" s="25">
        <v>46175</v>
      </c>
      <c r="Q148" s="14" t="s">
        <v>1094</v>
      </c>
      <c r="R148" s="17"/>
    </row>
    <row r="149" spans="1:18">
      <c r="A149" s="14" t="s">
        <v>1297</v>
      </c>
      <c r="B149" s="14" t="s">
        <v>416</v>
      </c>
      <c r="C149" s="17" t="s">
        <v>1087</v>
      </c>
      <c r="D149" s="14" t="s">
        <v>1089</v>
      </c>
      <c r="E149" s="14" t="s">
        <v>43</v>
      </c>
      <c r="F149" s="14" t="s">
        <v>48</v>
      </c>
      <c r="G149" s="14" t="s">
        <v>1108</v>
      </c>
      <c r="H149" s="71">
        <v>243552</v>
      </c>
      <c r="I149" s="71">
        <v>243552</v>
      </c>
      <c r="J149" s="14" t="s">
        <v>51</v>
      </c>
      <c r="K149" s="14">
        <v>3</v>
      </c>
      <c r="L149" s="14">
        <v>34</v>
      </c>
      <c r="M149" s="14">
        <v>90</v>
      </c>
      <c r="N149" s="22">
        <v>243552</v>
      </c>
      <c r="O149" s="14"/>
      <c r="P149" s="25">
        <v>46540</v>
      </c>
      <c r="Q149" s="14" t="s">
        <v>1094</v>
      </c>
      <c r="R149" s="17"/>
    </row>
    <row r="150" spans="1:18">
      <c r="A150" s="14" t="s">
        <v>1298</v>
      </c>
      <c r="B150" s="14" t="s">
        <v>416</v>
      </c>
      <c r="C150" s="17" t="s">
        <v>1087</v>
      </c>
      <c r="D150" s="14" t="s">
        <v>1089</v>
      </c>
      <c r="E150" s="14" t="s">
        <v>43</v>
      </c>
      <c r="F150" s="14" t="s">
        <v>48</v>
      </c>
      <c r="G150" s="14" t="s">
        <v>1299</v>
      </c>
      <c r="H150" s="22">
        <v>112505448</v>
      </c>
      <c r="I150" s="22">
        <f>35797188-8252724</f>
        <v>27544464</v>
      </c>
      <c r="J150" s="14" t="s">
        <v>51</v>
      </c>
      <c r="K150" s="14">
        <v>3</v>
      </c>
      <c r="L150" s="14">
        <v>34</v>
      </c>
      <c r="M150" s="14">
        <v>90</v>
      </c>
      <c r="N150" s="22">
        <f>35797188-8252724</f>
        <v>27544464</v>
      </c>
      <c r="O150" s="14"/>
      <c r="P150" s="25">
        <v>46767</v>
      </c>
      <c r="Q150" s="14" t="s">
        <v>1094</v>
      </c>
      <c r="R150" s="17"/>
    </row>
    <row r="151" spans="1:18">
      <c r="A151" s="14" t="s">
        <v>1304</v>
      </c>
      <c r="B151" s="14" t="s">
        <v>110</v>
      </c>
      <c r="C151" s="17" t="s">
        <v>1308</v>
      </c>
      <c r="D151" s="14" t="s">
        <v>113</v>
      </c>
      <c r="E151" s="14" t="s">
        <v>55</v>
      </c>
      <c r="F151" s="14" t="s">
        <v>48</v>
      </c>
      <c r="G151" s="14" t="s">
        <v>114</v>
      </c>
      <c r="H151" s="22">
        <v>1121019.25</v>
      </c>
      <c r="I151" s="22">
        <v>1121019.25</v>
      </c>
      <c r="J151" s="14" t="s">
        <v>51</v>
      </c>
      <c r="K151" s="14">
        <v>3</v>
      </c>
      <c r="L151" s="14">
        <v>37</v>
      </c>
      <c r="M151" s="14">
        <v>90</v>
      </c>
      <c r="N151" s="22">
        <v>1121019.25</v>
      </c>
      <c r="O151" s="14"/>
      <c r="P151" s="25">
        <v>46035</v>
      </c>
      <c r="Q151" s="14" t="s">
        <v>124</v>
      </c>
      <c r="R151" s="17"/>
    </row>
    <row r="152" spans="1:18">
      <c r="A152" s="14" t="s">
        <v>1314</v>
      </c>
      <c r="B152" s="14" t="s">
        <v>34</v>
      </c>
      <c r="C152" s="17" t="s">
        <v>1316</v>
      </c>
      <c r="D152" s="14" t="s">
        <v>113</v>
      </c>
      <c r="E152" s="14" t="s">
        <v>55</v>
      </c>
      <c r="F152" s="14" t="s">
        <v>48</v>
      </c>
      <c r="G152" s="14" t="s">
        <v>95</v>
      </c>
      <c r="H152" s="22">
        <v>0</v>
      </c>
      <c r="I152" s="22">
        <v>24440278.302000001</v>
      </c>
      <c r="J152" s="14" t="s">
        <v>51</v>
      </c>
      <c r="K152" s="14">
        <v>3</v>
      </c>
      <c r="L152" s="14">
        <v>33</v>
      </c>
      <c r="M152" s="14">
        <v>90</v>
      </c>
      <c r="N152" s="22">
        <v>24440278.302000001</v>
      </c>
      <c r="O152" s="14"/>
      <c r="P152" s="25">
        <v>46187</v>
      </c>
      <c r="Q152" s="14" t="s">
        <v>62</v>
      </c>
      <c r="R152" s="17"/>
    </row>
    <row r="153" spans="1:18">
      <c r="A153" s="21" t="s">
        <v>1245</v>
      </c>
      <c r="B153" s="21" t="s">
        <v>34</v>
      </c>
      <c r="C153" s="24" t="s">
        <v>1247</v>
      </c>
      <c r="D153" s="21" t="s">
        <v>113</v>
      </c>
      <c r="E153" s="21" t="s">
        <v>55</v>
      </c>
      <c r="F153" s="21" t="s">
        <v>48</v>
      </c>
      <c r="G153" s="21" t="s">
        <v>1317</v>
      </c>
      <c r="H153" s="26">
        <v>15142808</v>
      </c>
      <c r="I153" s="26">
        <v>15142808</v>
      </c>
      <c r="J153" s="21" t="s">
        <v>51</v>
      </c>
      <c r="K153" s="21">
        <v>3</v>
      </c>
      <c r="L153" s="21">
        <v>39</v>
      </c>
      <c r="M153" s="21">
        <v>90</v>
      </c>
      <c r="N153" s="26">
        <f>26526003.7-6526003.7</f>
        <v>20000000</v>
      </c>
      <c r="O153" s="14"/>
      <c r="P153" s="28">
        <v>46196</v>
      </c>
      <c r="Q153" s="21" t="s">
        <v>62</v>
      </c>
      <c r="R153" s="17" t="s">
        <v>1325</v>
      </c>
    </row>
    <row r="154" spans="1:18">
      <c r="A154" s="14" t="s">
        <v>1327</v>
      </c>
      <c r="B154" s="14" t="s">
        <v>110</v>
      </c>
      <c r="C154" s="17" t="s">
        <v>1329</v>
      </c>
      <c r="D154" s="14" t="s">
        <v>113</v>
      </c>
      <c r="E154" s="14" t="s">
        <v>55</v>
      </c>
      <c r="F154" s="14" t="s">
        <v>48</v>
      </c>
      <c r="G154" s="14" t="s">
        <v>1330</v>
      </c>
      <c r="H154" s="22">
        <v>17596125.096000001</v>
      </c>
      <c r="I154" s="22">
        <v>14663437.58</v>
      </c>
      <c r="J154" s="14" t="s">
        <v>51</v>
      </c>
      <c r="K154" s="14">
        <v>3</v>
      </c>
      <c r="L154" s="14">
        <v>37</v>
      </c>
      <c r="M154" s="14">
        <v>90</v>
      </c>
      <c r="N154" s="22">
        <v>14663437.58</v>
      </c>
      <c r="O154" s="14"/>
      <c r="P154" s="25">
        <v>46356</v>
      </c>
      <c r="Q154" s="14" t="s">
        <v>116</v>
      </c>
      <c r="R154" s="17"/>
    </row>
    <row r="155" spans="1:18">
      <c r="A155" s="14" t="s">
        <v>1332</v>
      </c>
      <c r="B155" s="14" t="s">
        <v>396</v>
      </c>
      <c r="C155" s="17" t="s">
        <v>1335</v>
      </c>
      <c r="D155" s="14" t="s">
        <v>113</v>
      </c>
      <c r="E155" s="14" t="s">
        <v>55</v>
      </c>
      <c r="F155" s="14" t="s">
        <v>48</v>
      </c>
      <c r="G155" s="14" t="s">
        <v>1337</v>
      </c>
      <c r="H155" s="22">
        <v>350478.43</v>
      </c>
      <c r="I155" s="22">
        <v>350478.43</v>
      </c>
      <c r="J155" s="14" t="s">
        <v>51</v>
      </c>
      <c r="K155" s="14">
        <v>3</v>
      </c>
      <c r="L155" s="14">
        <v>39</v>
      </c>
      <c r="M155" s="14">
        <v>90</v>
      </c>
      <c r="N155" s="22">
        <v>350478.43</v>
      </c>
      <c r="O155" s="14"/>
      <c r="P155" s="25">
        <v>46387</v>
      </c>
      <c r="Q155" s="14" t="s">
        <v>910</v>
      </c>
      <c r="R155" s="17"/>
    </row>
    <row r="156" spans="1:18">
      <c r="A156" s="14" t="s">
        <v>1342</v>
      </c>
      <c r="B156" s="14" t="s">
        <v>396</v>
      </c>
      <c r="C156" s="17" t="s">
        <v>1344</v>
      </c>
      <c r="D156" s="14" t="s">
        <v>113</v>
      </c>
      <c r="E156" s="14" t="s">
        <v>55</v>
      </c>
      <c r="F156" s="14" t="s">
        <v>48</v>
      </c>
      <c r="G156" s="14" t="s">
        <v>1337</v>
      </c>
      <c r="H156" s="22">
        <v>586971.87</v>
      </c>
      <c r="I156" s="22">
        <v>586971.87</v>
      </c>
      <c r="J156" s="14" t="s">
        <v>51</v>
      </c>
      <c r="K156" s="14">
        <v>3</v>
      </c>
      <c r="L156" s="14">
        <v>39</v>
      </c>
      <c r="M156" s="14">
        <v>90</v>
      </c>
      <c r="N156" s="22">
        <v>586971.87</v>
      </c>
      <c r="O156" s="14"/>
      <c r="P156" s="25">
        <v>46387</v>
      </c>
      <c r="Q156" s="14" t="s">
        <v>910</v>
      </c>
      <c r="R156" s="17"/>
    </row>
    <row r="157" spans="1:18">
      <c r="A157" s="14" t="s">
        <v>1348</v>
      </c>
      <c r="B157" s="14" t="s">
        <v>396</v>
      </c>
      <c r="C157" s="17" t="s">
        <v>1349</v>
      </c>
      <c r="D157" s="14" t="s">
        <v>113</v>
      </c>
      <c r="E157" s="14" t="s">
        <v>43</v>
      </c>
      <c r="F157" s="14" t="s">
        <v>48</v>
      </c>
      <c r="G157" s="14" t="s">
        <v>1337</v>
      </c>
      <c r="H157" s="22">
        <v>1108204.52</v>
      </c>
      <c r="I157" s="22">
        <v>1108204.52</v>
      </c>
      <c r="J157" s="14" t="s">
        <v>51</v>
      </c>
      <c r="K157" s="14">
        <v>3</v>
      </c>
      <c r="L157" s="14">
        <v>39</v>
      </c>
      <c r="M157" s="14">
        <v>90</v>
      </c>
      <c r="N157" s="22">
        <v>1108204.52</v>
      </c>
      <c r="O157" s="14"/>
      <c r="P157" s="25">
        <v>46387</v>
      </c>
      <c r="Q157" s="14" t="s">
        <v>910</v>
      </c>
      <c r="R157" s="17"/>
    </row>
    <row r="158" spans="1:18">
      <c r="A158" s="14" t="s">
        <v>1350</v>
      </c>
      <c r="B158" s="14" t="s">
        <v>110</v>
      </c>
      <c r="C158" s="17" t="s">
        <v>1351</v>
      </c>
      <c r="D158" s="14" t="s">
        <v>113</v>
      </c>
      <c r="E158" s="14" t="s">
        <v>55</v>
      </c>
      <c r="F158" s="14" t="s">
        <v>48</v>
      </c>
      <c r="G158" s="14" t="s">
        <v>1330</v>
      </c>
      <c r="H158" s="22">
        <v>28618804.98</v>
      </c>
      <c r="I158" s="22">
        <v>23319026.280000001</v>
      </c>
      <c r="J158" s="14" t="s">
        <v>51</v>
      </c>
      <c r="K158" s="14">
        <v>3</v>
      </c>
      <c r="L158" s="14">
        <v>37</v>
      </c>
      <c r="M158" s="14">
        <v>90</v>
      </c>
      <c r="N158" s="22">
        <v>23319026.280000001</v>
      </c>
      <c r="O158" s="14"/>
      <c r="P158" s="25">
        <v>46446</v>
      </c>
      <c r="Q158" s="14" t="s">
        <v>116</v>
      </c>
      <c r="R158" s="17"/>
    </row>
    <row r="159" spans="1:18">
      <c r="A159" s="14" t="s">
        <v>1355</v>
      </c>
      <c r="B159" s="14" t="s">
        <v>34</v>
      </c>
      <c r="C159" s="17" t="s">
        <v>1356</v>
      </c>
      <c r="D159" s="14" t="s">
        <v>113</v>
      </c>
      <c r="E159" s="14" t="s">
        <v>43</v>
      </c>
      <c r="F159" s="14" t="s">
        <v>48</v>
      </c>
      <c r="G159" s="14" t="s">
        <v>100</v>
      </c>
      <c r="H159" s="22">
        <v>259833309.61000001</v>
      </c>
      <c r="I159" s="22">
        <f>144795066.36-12000000</f>
        <v>132795066.36000001</v>
      </c>
      <c r="J159" s="14" t="s">
        <v>51</v>
      </c>
      <c r="K159" s="14">
        <v>3</v>
      </c>
      <c r="L159" s="14">
        <v>37</v>
      </c>
      <c r="M159" s="14">
        <v>90</v>
      </c>
      <c r="N159" s="22">
        <f>144795066.36-12000000</f>
        <v>132795066.36000001</v>
      </c>
      <c r="O159" s="14"/>
      <c r="P159" s="25">
        <v>46619</v>
      </c>
      <c r="Q159" s="14" t="s">
        <v>116</v>
      </c>
      <c r="R159" s="17"/>
    </row>
    <row r="160" spans="1:18">
      <c r="A160" s="14" t="s">
        <v>1363</v>
      </c>
      <c r="B160" s="14" t="s">
        <v>130</v>
      </c>
      <c r="C160" s="17" t="s">
        <v>1365</v>
      </c>
      <c r="D160" s="14" t="s">
        <v>113</v>
      </c>
      <c r="E160" s="14" t="s">
        <v>55</v>
      </c>
      <c r="F160" s="14" t="s">
        <v>48</v>
      </c>
      <c r="G160" s="14" t="s">
        <v>1366</v>
      </c>
      <c r="H160" s="22">
        <v>306556048.39999998</v>
      </c>
      <c r="I160" s="22">
        <f>184606234.92-12998080.61</f>
        <v>171608154.31</v>
      </c>
      <c r="J160" s="14" t="s">
        <v>51</v>
      </c>
      <c r="K160" s="14">
        <v>3</v>
      </c>
      <c r="L160" s="14" t="s">
        <v>391</v>
      </c>
      <c r="M160" s="14">
        <v>90</v>
      </c>
      <c r="N160" s="22">
        <f>184606234.92-12998080.61</f>
        <v>171608154.31</v>
      </c>
      <c r="O160" s="14"/>
      <c r="P160" s="25">
        <v>46658</v>
      </c>
      <c r="Q160" s="14" t="s">
        <v>1369</v>
      </c>
      <c r="R160" s="17"/>
    </row>
    <row r="161" spans="1:18">
      <c r="A161" s="14" t="s">
        <v>1371</v>
      </c>
      <c r="B161" s="14" t="s">
        <v>130</v>
      </c>
      <c r="C161" s="17" t="s">
        <v>1372</v>
      </c>
      <c r="D161" s="14" t="s">
        <v>113</v>
      </c>
      <c r="E161" s="14" t="s">
        <v>55</v>
      </c>
      <c r="F161" s="14" t="s">
        <v>48</v>
      </c>
      <c r="G161" s="14" t="s">
        <v>320</v>
      </c>
      <c r="H161" s="22">
        <v>34280697.950000003</v>
      </c>
      <c r="I161" s="22">
        <v>12240899.310000001</v>
      </c>
      <c r="J161" s="14" t="s">
        <v>51</v>
      </c>
      <c r="K161" s="14">
        <v>3</v>
      </c>
      <c r="L161" s="14">
        <v>39</v>
      </c>
      <c r="M161" s="14">
        <v>90</v>
      </c>
      <c r="N161" s="22">
        <v>12240899.310000001</v>
      </c>
      <c r="O161" s="14"/>
      <c r="P161" s="25">
        <v>46934</v>
      </c>
      <c r="Q161" s="14" t="s">
        <v>280</v>
      </c>
      <c r="R161" s="17"/>
    </row>
    <row r="162" spans="1:18">
      <c r="A162" s="21" t="s">
        <v>1352</v>
      </c>
      <c r="B162" s="21" t="s">
        <v>396</v>
      </c>
      <c r="C162" s="24" t="s">
        <v>1377</v>
      </c>
      <c r="D162" s="21" t="s">
        <v>166</v>
      </c>
      <c r="E162" s="21" t="s">
        <v>43</v>
      </c>
      <c r="F162" s="21" t="s">
        <v>48</v>
      </c>
      <c r="G162" s="21" t="s">
        <v>1378</v>
      </c>
      <c r="H162" s="26">
        <v>1271435.5900000001</v>
      </c>
      <c r="I162" s="26">
        <v>1271435.5900000001</v>
      </c>
      <c r="J162" s="21" t="s">
        <v>51</v>
      </c>
      <c r="K162" s="21">
        <v>3</v>
      </c>
      <c r="L162" s="21">
        <v>39</v>
      </c>
      <c r="M162" s="21">
        <v>90</v>
      </c>
      <c r="N162" s="26">
        <v>1271435.5900000001</v>
      </c>
      <c r="O162" s="21"/>
      <c r="P162" s="28">
        <v>46387</v>
      </c>
      <c r="Q162" s="21" t="s">
        <v>910</v>
      </c>
      <c r="R162" s="17" t="s">
        <v>1382</v>
      </c>
    </row>
    <row r="163" spans="1:18">
      <c r="A163" s="14" t="s">
        <v>1384</v>
      </c>
      <c r="B163" s="14" t="s">
        <v>396</v>
      </c>
      <c r="C163" s="17" t="s">
        <v>1385</v>
      </c>
      <c r="D163" s="14" t="s">
        <v>166</v>
      </c>
      <c r="E163" s="14" t="s">
        <v>55</v>
      </c>
      <c r="F163" s="14" t="s">
        <v>48</v>
      </c>
      <c r="G163" s="14" t="s">
        <v>1386</v>
      </c>
      <c r="H163" s="22">
        <v>52512161.049999997</v>
      </c>
      <c r="I163" s="22">
        <v>52512161.049999997</v>
      </c>
      <c r="J163" s="14" t="s">
        <v>51</v>
      </c>
      <c r="K163" s="14">
        <v>3</v>
      </c>
      <c r="L163" s="14">
        <v>39</v>
      </c>
      <c r="M163" s="14">
        <v>90</v>
      </c>
      <c r="N163" s="22">
        <v>52512161.049999997</v>
      </c>
      <c r="O163" s="14"/>
      <c r="P163" s="25">
        <v>46569</v>
      </c>
      <c r="Q163" s="14" t="s">
        <v>481</v>
      </c>
      <c r="R163" s="17"/>
    </row>
    <row r="164" spans="1:18">
      <c r="A164" s="14" t="s">
        <v>1391</v>
      </c>
      <c r="B164" s="14" t="s">
        <v>34</v>
      </c>
      <c r="C164" s="17" t="s">
        <v>1393</v>
      </c>
      <c r="D164" s="14" t="s">
        <v>166</v>
      </c>
      <c r="E164" s="14" t="s">
        <v>98</v>
      </c>
      <c r="F164" s="14" t="s">
        <v>48</v>
      </c>
      <c r="G164" s="14" t="s">
        <v>100</v>
      </c>
      <c r="H164" s="22">
        <v>417295.29</v>
      </c>
      <c r="I164" s="22">
        <v>298458.51</v>
      </c>
      <c r="J164" s="14" t="s">
        <v>51</v>
      </c>
      <c r="K164" s="14">
        <v>3</v>
      </c>
      <c r="L164" s="14">
        <v>33</v>
      </c>
      <c r="M164" s="14">
        <v>90</v>
      </c>
      <c r="N164" s="22">
        <v>298458.51</v>
      </c>
      <c r="O164" s="14"/>
      <c r="P164" s="25">
        <v>46741</v>
      </c>
      <c r="Q164" s="14" t="s">
        <v>62</v>
      </c>
      <c r="R164" s="17"/>
    </row>
    <row r="165" spans="1:18">
      <c r="A165" s="14" t="s">
        <v>1401</v>
      </c>
      <c r="B165" s="14" t="s">
        <v>50</v>
      </c>
      <c r="C165" s="17" t="s">
        <v>1402</v>
      </c>
      <c r="D165" s="14" t="s">
        <v>166</v>
      </c>
      <c r="E165" s="14" t="s">
        <v>43</v>
      </c>
      <c r="F165" s="14" t="s">
        <v>48</v>
      </c>
      <c r="G165" s="14" t="s">
        <v>1403</v>
      </c>
      <c r="H165" s="22">
        <v>0</v>
      </c>
      <c r="I165" s="22">
        <v>0</v>
      </c>
      <c r="J165" s="14" t="s">
        <v>139</v>
      </c>
      <c r="K165" s="14">
        <v>4</v>
      </c>
      <c r="L165" s="14">
        <v>40</v>
      </c>
      <c r="M165" s="14">
        <v>90</v>
      </c>
      <c r="N165" s="22">
        <v>51489.04</v>
      </c>
      <c r="O165" s="14"/>
      <c r="P165" s="25"/>
      <c r="Q165" s="14" t="s">
        <v>86</v>
      </c>
      <c r="R165" s="17"/>
    </row>
    <row r="166" spans="1:18">
      <c r="A166" s="14" t="s">
        <v>1407</v>
      </c>
      <c r="B166" s="14" t="s">
        <v>396</v>
      </c>
      <c r="C166" s="17" t="s">
        <v>1408</v>
      </c>
      <c r="D166" s="14" t="s">
        <v>1376</v>
      </c>
      <c r="E166" s="14" t="s">
        <v>43</v>
      </c>
      <c r="F166" s="14" t="s">
        <v>48</v>
      </c>
      <c r="G166" s="14" t="s">
        <v>1403</v>
      </c>
      <c r="H166" s="22">
        <v>501410</v>
      </c>
      <c r="I166" s="22">
        <v>100000</v>
      </c>
      <c r="J166" s="14" t="s">
        <v>51</v>
      </c>
      <c r="K166" s="14">
        <v>3</v>
      </c>
      <c r="L166" s="14">
        <v>39</v>
      </c>
      <c r="M166" s="14">
        <v>90</v>
      </c>
      <c r="N166" s="22">
        <v>100000</v>
      </c>
      <c r="O166" s="14"/>
      <c r="P166" s="25">
        <v>11172</v>
      </c>
      <c r="Q166" s="14" t="s">
        <v>399</v>
      </c>
      <c r="R166" s="17"/>
    </row>
    <row r="167" spans="1:18">
      <c r="A167" s="14" t="s">
        <v>1412</v>
      </c>
      <c r="B167" s="14" t="s">
        <v>396</v>
      </c>
      <c r="C167" s="17" t="s">
        <v>1390</v>
      </c>
      <c r="D167" s="14" t="s">
        <v>1376</v>
      </c>
      <c r="E167" s="14" t="s">
        <v>43</v>
      </c>
      <c r="F167" s="14" t="s">
        <v>48</v>
      </c>
      <c r="G167" s="14" t="s">
        <v>1413</v>
      </c>
      <c r="H167" s="22">
        <v>818</v>
      </c>
      <c r="I167" s="22">
        <v>818</v>
      </c>
      <c r="J167" s="14" t="s">
        <v>51</v>
      </c>
      <c r="K167" s="14">
        <v>3</v>
      </c>
      <c r="L167" s="14">
        <v>39</v>
      </c>
      <c r="M167" s="14">
        <v>90</v>
      </c>
      <c r="N167" s="22">
        <v>818</v>
      </c>
      <c r="O167" s="14"/>
      <c r="P167" s="25">
        <v>46065</v>
      </c>
      <c r="Q167" s="14" t="s">
        <v>399</v>
      </c>
      <c r="R167" s="17"/>
    </row>
    <row r="168" spans="1:18">
      <c r="A168" s="14" t="s">
        <v>1417</v>
      </c>
      <c r="B168" s="14" t="s">
        <v>558</v>
      </c>
      <c r="C168" s="17" t="s">
        <v>1418</v>
      </c>
      <c r="D168" s="14" t="s">
        <v>224</v>
      </c>
      <c r="E168" s="14" t="s">
        <v>55</v>
      </c>
      <c r="F168" s="14" t="s">
        <v>48</v>
      </c>
      <c r="G168" s="14" t="s">
        <v>1419</v>
      </c>
      <c r="H168" s="22">
        <v>10284577.17</v>
      </c>
      <c r="I168" s="22">
        <v>6598184.1200000001</v>
      </c>
      <c r="J168" s="14" t="s">
        <v>51</v>
      </c>
      <c r="K168" s="14">
        <v>3</v>
      </c>
      <c r="L168" s="14">
        <v>40</v>
      </c>
      <c r="M168" s="14">
        <v>90</v>
      </c>
      <c r="N168" s="22">
        <v>6598184.1200000001</v>
      </c>
      <c r="O168" s="14"/>
      <c r="P168" s="25">
        <v>46586</v>
      </c>
      <c r="Q168" s="14" t="s">
        <v>86</v>
      </c>
      <c r="R168" s="17"/>
    </row>
    <row r="169" spans="1:18">
      <c r="A169" s="14" t="s">
        <v>1423</v>
      </c>
      <c r="B169" s="14" t="s">
        <v>50</v>
      </c>
      <c r="C169" s="17" t="s">
        <v>1424</v>
      </c>
      <c r="D169" s="14" t="s">
        <v>224</v>
      </c>
      <c r="E169" s="14" t="s">
        <v>98</v>
      </c>
      <c r="F169" s="14" t="s">
        <v>48</v>
      </c>
      <c r="G169" s="14" t="s">
        <v>1427</v>
      </c>
      <c r="H169" s="22">
        <v>0</v>
      </c>
      <c r="I169" s="22">
        <v>387075.84000000003</v>
      </c>
      <c r="J169" s="14" t="s">
        <v>51</v>
      </c>
      <c r="K169" s="14">
        <v>3</v>
      </c>
      <c r="L169" s="14">
        <v>39</v>
      </c>
      <c r="M169" s="14">
        <v>90</v>
      </c>
      <c r="N169" s="22">
        <v>387075.84000000003</v>
      </c>
      <c r="O169" s="14"/>
      <c r="P169" s="25">
        <v>46804</v>
      </c>
      <c r="Q169" s="14" t="s">
        <v>86</v>
      </c>
      <c r="R169" s="17"/>
    </row>
    <row r="170" spans="1:18">
      <c r="A170" s="14" t="s">
        <v>1430</v>
      </c>
      <c r="B170" s="14" t="s">
        <v>396</v>
      </c>
      <c r="C170" s="17" t="s">
        <v>1431</v>
      </c>
      <c r="D170" s="14" t="s">
        <v>224</v>
      </c>
      <c r="E170" s="14" t="s">
        <v>55</v>
      </c>
      <c r="F170" s="14" t="s">
        <v>48</v>
      </c>
      <c r="G170" s="14" t="s">
        <v>1435</v>
      </c>
      <c r="H170" s="22">
        <v>10359200</v>
      </c>
      <c r="I170" s="22">
        <v>3436400</v>
      </c>
      <c r="J170" s="14" t="s">
        <v>51</v>
      </c>
      <c r="K170" s="14">
        <v>3</v>
      </c>
      <c r="L170" s="14">
        <v>40</v>
      </c>
      <c r="M170" s="14">
        <v>90</v>
      </c>
      <c r="N170" s="22">
        <v>3436400</v>
      </c>
      <c r="O170" s="14"/>
      <c r="P170" s="25">
        <v>47072</v>
      </c>
      <c r="Q170" s="14" t="s">
        <v>481</v>
      </c>
      <c r="R170" s="17"/>
    </row>
    <row r="171" spans="1:18">
      <c r="A171" s="14" t="s">
        <v>1437</v>
      </c>
      <c r="B171" s="14" t="s">
        <v>130</v>
      </c>
      <c r="C171" s="17" t="s">
        <v>1438</v>
      </c>
      <c r="D171" s="14" t="s">
        <v>271</v>
      </c>
      <c r="E171" s="14" t="s">
        <v>55</v>
      </c>
      <c r="F171" s="14" t="s">
        <v>48</v>
      </c>
      <c r="G171" s="14" t="s">
        <v>1439</v>
      </c>
      <c r="H171" s="22">
        <v>532435.41299999994</v>
      </c>
      <c r="I171" s="22">
        <v>532435.41299999994</v>
      </c>
      <c r="J171" s="14" t="s">
        <v>51</v>
      </c>
      <c r="K171" s="14">
        <v>3</v>
      </c>
      <c r="L171" s="14">
        <v>33</v>
      </c>
      <c r="M171" s="14">
        <v>90</v>
      </c>
      <c r="N171" s="22">
        <v>532435.41299999994</v>
      </c>
      <c r="O171" s="14"/>
      <c r="P171" s="25">
        <v>46023</v>
      </c>
      <c r="Q171" s="14" t="s">
        <v>280</v>
      </c>
      <c r="R171" s="17"/>
    </row>
    <row r="172" spans="1:18">
      <c r="A172" s="14" t="s">
        <v>1440</v>
      </c>
      <c r="B172" s="14" t="s">
        <v>130</v>
      </c>
      <c r="C172" s="17" t="s">
        <v>1441</v>
      </c>
      <c r="D172" s="14" t="s">
        <v>271</v>
      </c>
      <c r="E172" s="14" t="s">
        <v>55</v>
      </c>
      <c r="F172" s="14" t="s">
        <v>48</v>
      </c>
      <c r="G172" s="14" t="s">
        <v>274</v>
      </c>
      <c r="H172" s="22">
        <v>367049.91000000003</v>
      </c>
      <c r="I172" s="22">
        <v>367049.91000000003</v>
      </c>
      <c r="J172" s="14" t="s">
        <v>51</v>
      </c>
      <c r="K172" s="14">
        <v>3</v>
      </c>
      <c r="L172" s="14">
        <v>33</v>
      </c>
      <c r="M172" s="14">
        <v>90</v>
      </c>
      <c r="N172" s="22">
        <v>367049.91000000003</v>
      </c>
      <c r="O172" s="14"/>
      <c r="P172" s="25">
        <v>46243</v>
      </c>
      <c r="Q172" s="14" t="s">
        <v>280</v>
      </c>
      <c r="R172" s="17"/>
    </row>
    <row r="173" spans="1:18">
      <c r="A173" s="14" t="s">
        <v>1444</v>
      </c>
      <c r="B173" s="14" t="s">
        <v>130</v>
      </c>
      <c r="C173" s="17" t="s">
        <v>1445</v>
      </c>
      <c r="D173" s="14" t="s">
        <v>271</v>
      </c>
      <c r="E173" s="14" t="s">
        <v>55</v>
      </c>
      <c r="F173" s="14" t="s">
        <v>48</v>
      </c>
      <c r="G173" s="14" t="s">
        <v>274</v>
      </c>
      <c r="H173" s="22">
        <v>666064.43000000005</v>
      </c>
      <c r="I173" s="22">
        <v>666064.43000000005</v>
      </c>
      <c r="J173" s="14" t="s">
        <v>51</v>
      </c>
      <c r="K173" s="14">
        <v>3</v>
      </c>
      <c r="L173" s="14">
        <v>33</v>
      </c>
      <c r="M173" s="14">
        <v>90</v>
      </c>
      <c r="N173" s="22">
        <v>666064.43000000005</v>
      </c>
      <c r="O173" s="14"/>
      <c r="P173" s="25">
        <v>46278</v>
      </c>
      <c r="Q173" s="14" t="s">
        <v>280</v>
      </c>
      <c r="R173" s="17"/>
    </row>
    <row r="174" spans="1:18">
      <c r="A174" s="14" t="s">
        <v>1448</v>
      </c>
      <c r="B174" s="14" t="s">
        <v>130</v>
      </c>
      <c r="C174" s="17" t="s">
        <v>1449</v>
      </c>
      <c r="D174" s="14" t="s">
        <v>271</v>
      </c>
      <c r="E174" s="14" t="s">
        <v>55</v>
      </c>
      <c r="F174" s="14" t="s">
        <v>48</v>
      </c>
      <c r="G174" s="14" t="s">
        <v>1439</v>
      </c>
      <c r="H174" s="22">
        <v>567442.93999999994</v>
      </c>
      <c r="I174" s="22">
        <v>567442.93999999994</v>
      </c>
      <c r="J174" s="14" t="s">
        <v>51</v>
      </c>
      <c r="K174" s="14">
        <v>3</v>
      </c>
      <c r="L174" s="14">
        <v>33</v>
      </c>
      <c r="M174" s="14">
        <v>90</v>
      </c>
      <c r="N174" s="22">
        <v>567442.93999999994</v>
      </c>
      <c r="O174" s="14"/>
      <c r="P174" s="25">
        <v>46296</v>
      </c>
      <c r="Q174" s="14" t="s">
        <v>280</v>
      </c>
      <c r="R174" s="17"/>
    </row>
    <row r="175" spans="1:18">
      <c r="A175" s="14" t="s">
        <v>1455</v>
      </c>
      <c r="B175" s="14" t="s">
        <v>130</v>
      </c>
      <c r="C175" s="17" t="s">
        <v>1456</v>
      </c>
      <c r="D175" s="14" t="s">
        <v>271</v>
      </c>
      <c r="E175" s="14" t="s">
        <v>55</v>
      </c>
      <c r="F175" s="14" t="s">
        <v>48</v>
      </c>
      <c r="G175" s="14" t="s">
        <v>1457</v>
      </c>
      <c r="H175" s="22">
        <v>659643.62</v>
      </c>
      <c r="I175" s="22">
        <v>659643.62</v>
      </c>
      <c r="J175" s="14" t="s">
        <v>51</v>
      </c>
      <c r="K175" s="14">
        <v>3</v>
      </c>
      <c r="L175" s="14">
        <v>33</v>
      </c>
      <c r="M175" s="14">
        <v>90</v>
      </c>
      <c r="N175" s="22">
        <v>659643.62</v>
      </c>
      <c r="O175" s="14"/>
      <c r="P175" s="25">
        <v>46320</v>
      </c>
      <c r="Q175" s="14" t="s">
        <v>280</v>
      </c>
      <c r="R175" s="17"/>
    </row>
    <row r="176" spans="1:18">
      <c r="A176" s="14" t="s">
        <v>1461</v>
      </c>
      <c r="B176" s="14" t="s">
        <v>130</v>
      </c>
      <c r="C176" s="17" t="s">
        <v>1456</v>
      </c>
      <c r="D176" s="14" t="s">
        <v>271</v>
      </c>
      <c r="E176" s="14" t="s">
        <v>55</v>
      </c>
      <c r="F176" s="14" t="s">
        <v>48</v>
      </c>
      <c r="G176" s="14" t="s">
        <v>274</v>
      </c>
      <c r="H176" s="22">
        <v>558861.63</v>
      </c>
      <c r="I176" s="22">
        <v>558861.63</v>
      </c>
      <c r="J176" s="14" t="s">
        <v>51</v>
      </c>
      <c r="K176" s="14">
        <v>3</v>
      </c>
      <c r="L176" s="14">
        <v>33</v>
      </c>
      <c r="M176" s="14">
        <v>90</v>
      </c>
      <c r="N176" s="22">
        <v>558861.63</v>
      </c>
      <c r="O176" s="14"/>
      <c r="P176" s="25">
        <v>46334</v>
      </c>
      <c r="Q176" s="14" t="s">
        <v>280</v>
      </c>
      <c r="R176" s="17"/>
    </row>
    <row r="177" spans="1:18">
      <c r="A177" s="14" t="s">
        <v>1466</v>
      </c>
      <c r="B177" s="14" t="s">
        <v>130</v>
      </c>
      <c r="C177" s="17" t="s">
        <v>1468</v>
      </c>
      <c r="D177" s="14" t="s">
        <v>271</v>
      </c>
      <c r="E177" s="14" t="s">
        <v>55</v>
      </c>
      <c r="F177" s="14" t="s">
        <v>48</v>
      </c>
      <c r="G177" s="14" t="s">
        <v>274</v>
      </c>
      <c r="H177" s="22">
        <v>901466.94</v>
      </c>
      <c r="I177" s="22">
        <v>901466.94</v>
      </c>
      <c r="J177" s="14" t="s">
        <v>51</v>
      </c>
      <c r="K177" s="14">
        <v>3</v>
      </c>
      <c r="L177" s="14">
        <v>33</v>
      </c>
      <c r="M177" s="14">
        <v>90</v>
      </c>
      <c r="N177" s="22">
        <v>901466.94</v>
      </c>
      <c r="O177" s="14"/>
      <c r="P177" s="25">
        <v>46368</v>
      </c>
      <c r="Q177" s="14" t="s">
        <v>280</v>
      </c>
      <c r="R177" s="17"/>
    </row>
    <row r="178" spans="1:18">
      <c r="A178" s="14" t="s">
        <v>1472</v>
      </c>
      <c r="B178" s="14" t="s">
        <v>130</v>
      </c>
      <c r="C178" s="17" t="s">
        <v>1475</v>
      </c>
      <c r="D178" s="14" t="s">
        <v>271</v>
      </c>
      <c r="E178" s="14" t="s">
        <v>55</v>
      </c>
      <c r="F178" s="14" t="s">
        <v>48</v>
      </c>
      <c r="G178" s="14" t="s">
        <v>1478</v>
      </c>
      <c r="H178" s="22">
        <v>3182871.3</v>
      </c>
      <c r="I178" s="22">
        <v>3182871.3</v>
      </c>
      <c r="J178" s="14" t="s">
        <v>51</v>
      </c>
      <c r="K178" s="14">
        <v>3</v>
      </c>
      <c r="L178" s="14">
        <v>33</v>
      </c>
      <c r="M178" s="14">
        <v>90</v>
      </c>
      <c r="N178" s="22">
        <v>3182871.3</v>
      </c>
      <c r="O178" s="14"/>
      <c r="P178" s="25">
        <v>46417</v>
      </c>
      <c r="Q178" s="14" t="s">
        <v>280</v>
      </c>
      <c r="R178" s="17"/>
    </row>
    <row r="179" spans="1:18">
      <c r="A179" s="14" t="s">
        <v>1479</v>
      </c>
      <c r="B179" s="14" t="s">
        <v>130</v>
      </c>
      <c r="C179" s="17" t="s">
        <v>1482</v>
      </c>
      <c r="D179" s="14" t="s">
        <v>271</v>
      </c>
      <c r="E179" s="14" t="s">
        <v>55</v>
      </c>
      <c r="F179" s="14" t="s">
        <v>48</v>
      </c>
      <c r="G179" s="14" t="s">
        <v>1439</v>
      </c>
      <c r="H179" s="22">
        <v>536277.09</v>
      </c>
      <c r="I179" s="22">
        <v>536277.09</v>
      </c>
      <c r="J179" s="14" t="s">
        <v>51</v>
      </c>
      <c r="K179" s="14">
        <v>3</v>
      </c>
      <c r="L179" s="14">
        <v>33</v>
      </c>
      <c r="M179" s="14">
        <v>90</v>
      </c>
      <c r="N179" s="22">
        <v>536277.09</v>
      </c>
      <c r="O179" s="14"/>
      <c r="P179" s="25">
        <v>46676</v>
      </c>
      <c r="Q179" s="14" t="s">
        <v>280</v>
      </c>
      <c r="R179" s="17"/>
    </row>
    <row r="180" spans="1:18">
      <c r="A180" s="14" t="s">
        <v>1485</v>
      </c>
      <c r="B180" s="14" t="s">
        <v>130</v>
      </c>
      <c r="C180" s="17" t="s">
        <v>1487</v>
      </c>
      <c r="D180" s="14" t="s">
        <v>271</v>
      </c>
      <c r="E180" s="14" t="s">
        <v>55</v>
      </c>
      <c r="F180" s="14" t="s">
        <v>48</v>
      </c>
      <c r="G180" s="14" t="s">
        <v>320</v>
      </c>
      <c r="H180" s="22">
        <v>154209.60000000001</v>
      </c>
      <c r="I180" s="22">
        <v>154209.60000000001</v>
      </c>
      <c r="J180" s="14" t="s">
        <v>51</v>
      </c>
      <c r="K180" s="14">
        <v>3</v>
      </c>
      <c r="L180" s="14">
        <v>33</v>
      </c>
      <c r="M180" s="14">
        <v>90</v>
      </c>
      <c r="N180" s="22">
        <v>154209.60000000001</v>
      </c>
      <c r="O180" s="14"/>
      <c r="P180" s="25">
        <v>46714</v>
      </c>
      <c r="Q180" s="14" t="s">
        <v>280</v>
      </c>
      <c r="R180" s="17"/>
    </row>
    <row r="181" spans="1:18">
      <c r="A181" s="14" t="s">
        <v>1489</v>
      </c>
      <c r="B181" s="14" t="s">
        <v>396</v>
      </c>
      <c r="C181" s="17" t="s">
        <v>1492</v>
      </c>
      <c r="D181" s="14" t="s">
        <v>1494</v>
      </c>
      <c r="E181" s="14" t="s">
        <v>43</v>
      </c>
      <c r="F181" s="14" t="s">
        <v>48</v>
      </c>
      <c r="G181" s="14" t="s">
        <v>1495</v>
      </c>
      <c r="H181" s="22">
        <v>468675.9</v>
      </c>
      <c r="I181" s="22">
        <v>468675.9</v>
      </c>
      <c r="J181" s="14" t="s">
        <v>51</v>
      </c>
      <c r="K181" s="14">
        <v>3</v>
      </c>
      <c r="L181" s="14">
        <v>39</v>
      </c>
      <c r="M181" s="14">
        <v>90</v>
      </c>
      <c r="N181" s="22">
        <v>468675.9</v>
      </c>
      <c r="O181" s="14"/>
      <c r="P181" s="25">
        <v>46359</v>
      </c>
      <c r="Q181" s="14" t="s">
        <v>399</v>
      </c>
      <c r="R181" s="17"/>
    </row>
    <row r="182" spans="1:18">
      <c r="A182" s="14" t="s">
        <v>1496</v>
      </c>
      <c r="B182" s="14" t="s">
        <v>396</v>
      </c>
      <c r="C182" s="17" t="s">
        <v>1497</v>
      </c>
      <c r="D182" s="14" t="s">
        <v>1494</v>
      </c>
      <c r="E182" s="14" t="s">
        <v>43</v>
      </c>
      <c r="F182" s="14" t="s">
        <v>48</v>
      </c>
      <c r="G182" s="14" t="s">
        <v>1498</v>
      </c>
      <c r="H182" s="22">
        <v>1419349.34</v>
      </c>
      <c r="I182" s="22">
        <v>1419349.34</v>
      </c>
      <c r="J182" s="14" t="s">
        <v>51</v>
      </c>
      <c r="K182" s="14">
        <v>3</v>
      </c>
      <c r="L182" s="14">
        <v>39</v>
      </c>
      <c r="M182" s="14">
        <v>90</v>
      </c>
      <c r="N182" s="22">
        <v>1419349.34</v>
      </c>
      <c r="O182" s="14"/>
      <c r="P182" s="25">
        <v>46466</v>
      </c>
      <c r="Q182" s="14" t="s">
        <v>399</v>
      </c>
      <c r="R182" s="17"/>
    </row>
    <row r="183" spans="1:18">
      <c r="A183" s="14" t="s">
        <v>1499</v>
      </c>
      <c r="B183" s="14" t="s">
        <v>396</v>
      </c>
      <c r="C183" s="17" t="s">
        <v>1500</v>
      </c>
      <c r="D183" s="14" t="s">
        <v>1494</v>
      </c>
      <c r="E183" s="14" t="s">
        <v>43</v>
      </c>
      <c r="F183" s="14" t="s">
        <v>48</v>
      </c>
      <c r="G183" s="14" t="s">
        <v>1495</v>
      </c>
      <c r="H183" s="22">
        <v>34454384.600000001</v>
      </c>
      <c r="I183" s="22">
        <f>20737745.96-5027113.96</f>
        <v>15710632</v>
      </c>
      <c r="J183" s="14" t="s">
        <v>51</v>
      </c>
      <c r="K183" s="14">
        <v>3</v>
      </c>
      <c r="L183" s="14">
        <v>39</v>
      </c>
      <c r="M183" s="14">
        <v>90</v>
      </c>
      <c r="N183" s="22">
        <f>20737745.96-5027113.96</f>
        <v>15710632</v>
      </c>
      <c r="O183" s="14"/>
      <c r="P183" s="25">
        <v>47635</v>
      </c>
      <c r="Q183" s="14" t="s">
        <v>399</v>
      </c>
      <c r="R183" s="17"/>
    </row>
    <row r="184" spans="1:18">
      <c r="A184" s="14" t="s">
        <v>1512</v>
      </c>
      <c r="B184" s="14" t="s">
        <v>396</v>
      </c>
      <c r="C184" s="17" t="s">
        <v>1513</v>
      </c>
      <c r="D184" s="14" t="s">
        <v>1494</v>
      </c>
      <c r="E184" s="14" t="s">
        <v>43</v>
      </c>
      <c r="F184" s="14" t="s">
        <v>48</v>
      </c>
      <c r="G184" s="14" t="s">
        <v>1498</v>
      </c>
      <c r="H184" s="22">
        <v>25421844.899999999</v>
      </c>
      <c r="I184" s="22">
        <f>19494081.83-4287952.83</f>
        <v>15206128.999999998</v>
      </c>
      <c r="J184" s="14" t="s">
        <v>51</v>
      </c>
      <c r="K184" s="14">
        <v>3</v>
      </c>
      <c r="L184" s="14">
        <v>39</v>
      </c>
      <c r="M184" s="14">
        <v>90</v>
      </c>
      <c r="N184" s="22">
        <f>19494081.83-4287952.83</f>
        <v>15206128.999999998</v>
      </c>
      <c r="O184" s="14"/>
      <c r="P184" s="25">
        <v>47635</v>
      </c>
      <c r="Q184" s="14" t="s">
        <v>399</v>
      </c>
      <c r="R184" s="17"/>
    </row>
    <row r="185" spans="1:18">
      <c r="A185" s="14" t="s">
        <v>1520</v>
      </c>
      <c r="B185" s="14" t="s">
        <v>396</v>
      </c>
      <c r="C185" s="17" t="s">
        <v>1523</v>
      </c>
      <c r="D185" s="14" t="s">
        <v>1494</v>
      </c>
      <c r="E185" s="14" t="s">
        <v>43</v>
      </c>
      <c r="F185" s="14" t="s">
        <v>48</v>
      </c>
      <c r="G185" s="14" t="s">
        <v>1525</v>
      </c>
      <c r="H185" s="22">
        <v>3520260</v>
      </c>
      <c r="I185" s="22">
        <v>2868360</v>
      </c>
      <c r="J185" s="14" t="s">
        <v>51</v>
      </c>
      <c r="K185" s="14">
        <v>3</v>
      </c>
      <c r="L185" s="14">
        <v>39</v>
      </c>
      <c r="M185" s="14">
        <v>90</v>
      </c>
      <c r="N185" s="22">
        <v>2868360</v>
      </c>
      <c r="O185" s="14"/>
      <c r="P185" s="25">
        <v>47635</v>
      </c>
      <c r="Q185" s="14" t="s">
        <v>399</v>
      </c>
      <c r="R185" s="17"/>
    </row>
    <row r="186" spans="1:18">
      <c r="F186" s="90"/>
      <c r="P186" s="38"/>
      <c r="R186" s="91"/>
    </row>
    <row r="187" spans="1:18">
      <c r="F187" s="90"/>
      <c r="P187" s="38"/>
      <c r="R187" s="91"/>
    </row>
    <row r="188" spans="1:18">
      <c r="F188" s="90"/>
      <c r="P188" s="38"/>
      <c r="R188" s="91"/>
    </row>
    <row r="189" spans="1:18">
      <c r="F189" s="90"/>
      <c r="P189" s="38"/>
      <c r="R189" s="91"/>
    </row>
    <row r="190" spans="1:18">
      <c r="F190" s="90"/>
      <c r="P190" s="38"/>
      <c r="R190" s="91"/>
    </row>
    <row r="191" spans="1:18">
      <c r="F191" s="90"/>
      <c r="P191" s="38"/>
      <c r="R191" s="91"/>
    </row>
    <row r="192" spans="1:18">
      <c r="F192" s="90"/>
      <c r="P192" s="38"/>
      <c r="R192" s="91"/>
    </row>
    <row r="193" spans="6:18">
      <c r="F193" s="90"/>
      <c r="P193" s="38"/>
      <c r="R193" s="91"/>
    </row>
    <row r="194" spans="6:18">
      <c r="F194" s="90"/>
      <c r="P194" s="38"/>
      <c r="R194" s="91"/>
    </row>
    <row r="195" spans="6:18">
      <c r="F195" s="90"/>
      <c r="P195" s="38"/>
      <c r="R195" s="91"/>
    </row>
    <row r="196" spans="6:18">
      <c r="F196" s="90"/>
      <c r="P196" s="38"/>
      <c r="R196" s="91"/>
    </row>
    <row r="197" spans="6:18">
      <c r="F197" s="90"/>
      <c r="P197" s="38"/>
      <c r="R197" s="91"/>
    </row>
    <row r="198" spans="6:18">
      <c r="F198" s="90"/>
      <c r="P198" s="38"/>
      <c r="R198" s="91"/>
    </row>
    <row r="199" spans="6:18">
      <c r="F199" s="90"/>
      <c r="P199" s="38"/>
      <c r="R199" s="91"/>
    </row>
    <row r="200" spans="6:18">
      <c r="F200" s="90"/>
      <c r="P200" s="38"/>
      <c r="R200" s="91"/>
    </row>
    <row r="201" spans="6:18">
      <c r="F201" s="90"/>
      <c r="P201" s="38"/>
      <c r="R201" s="91"/>
    </row>
    <row r="202" spans="6:18">
      <c r="F202" s="90"/>
      <c r="P202" s="38"/>
      <c r="R202" s="91"/>
    </row>
    <row r="203" spans="6:18">
      <c r="F203" s="90"/>
      <c r="P203" s="38"/>
      <c r="R203" s="91"/>
    </row>
    <row r="204" spans="6:18">
      <c r="F204" s="90"/>
      <c r="P204" s="38"/>
      <c r="R204" s="91"/>
    </row>
    <row r="205" spans="6:18">
      <c r="F205" s="90"/>
      <c r="P205" s="38"/>
      <c r="R205" s="91"/>
    </row>
    <row r="206" spans="6:18">
      <c r="F206" s="90"/>
      <c r="P206" s="38"/>
      <c r="R206" s="91"/>
    </row>
    <row r="207" spans="6:18">
      <c r="F207" s="90"/>
      <c r="P207" s="38"/>
      <c r="R207" s="91"/>
    </row>
    <row r="208" spans="6:18">
      <c r="F208" s="90"/>
      <c r="P208" s="38"/>
      <c r="R208" s="91"/>
    </row>
    <row r="209" spans="6:18">
      <c r="F209" s="90"/>
      <c r="P209" s="38"/>
      <c r="R209" s="91"/>
    </row>
    <row r="210" spans="6:18">
      <c r="F210" s="90"/>
      <c r="P210" s="38"/>
      <c r="R210" s="91"/>
    </row>
    <row r="211" spans="6:18">
      <c r="F211" s="90"/>
      <c r="P211" s="38"/>
      <c r="R211" s="91"/>
    </row>
    <row r="212" spans="6:18">
      <c r="F212" s="90"/>
      <c r="P212" s="38"/>
      <c r="R212" s="91"/>
    </row>
    <row r="213" spans="6:18">
      <c r="F213" s="90"/>
      <c r="P213" s="38"/>
      <c r="R213" s="91"/>
    </row>
    <row r="214" spans="6:18">
      <c r="F214" s="90"/>
      <c r="P214" s="38"/>
      <c r="R214" s="91"/>
    </row>
    <row r="215" spans="6:18">
      <c r="F215" s="90"/>
      <c r="P215" s="38"/>
      <c r="R215" s="91"/>
    </row>
    <row r="216" spans="6:18">
      <c r="F216" s="90"/>
      <c r="P216" s="38"/>
      <c r="R216" s="91"/>
    </row>
    <row r="217" spans="6:18">
      <c r="F217" s="90"/>
      <c r="P217" s="38"/>
      <c r="R217" s="91"/>
    </row>
    <row r="218" spans="6:18">
      <c r="F218" s="90"/>
      <c r="P218" s="38"/>
      <c r="R218" s="91"/>
    </row>
    <row r="219" spans="6:18">
      <c r="F219" s="90"/>
      <c r="P219" s="38"/>
      <c r="R219" s="91"/>
    </row>
    <row r="220" spans="6:18">
      <c r="F220" s="90"/>
      <c r="P220" s="38"/>
      <c r="R220" s="91"/>
    </row>
    <row r="221" spans="6:18">
      <c r="F221" s="90"/>
      <c r="P221" s="38"/>
      <c r="R221" s="91"/>
    </row>
    <row r="222" spans="6:18">
      <c r="F222" s="90"/>
      <c r="P222" s="38"/>
      <c r="R222" s="91"/>
    </row>
    <row r="223" spans="6:18">
      <c r="F223" s="90"/>
      <c r="P223" s="38"/>
      <c r="R223" s="91"/>
    </row>
    <row r="224" spans="6:18">
      <c r="F224" s="90"/>
      <c r="P224" s="38"/>
      <c r="R224" s="91"/>
    </row>
    <row r="225" spans="6:18">
      <c r="F225" s="90"/>
      <c r="P225" s="38"/>
      <c r="R225" s="91"/>
    </row>
    <row r="226" spans="6:18">
      <c r="F226" s="90"/>
      <c r="P226" s="38"/>
      <c r="R226" s="91"/>
    </row>
    <row r="227" spans="6:18">
      <c r="F227" s="90"/>
      <c r="P227" s="38"/>
      <c r="R227" s="91"/>
    </row>
    <row r="228" spans="6:18">
      <c r="F228" s="90"/>
      <c r="P228" s="38"/>
      <c r="R228" s="91"/>
    </row>
    <row r="229" spans="6:18">
      <c r="F229" s="90"/>
      <c r="P229" s="38"/>
      <c r="R229" s="91"/>
    </row>
    <row r="230" spans="6:18">
      <c r="F230" s="90"/>
      <c r="P230" s="38"/>
      <c r="R230" s="91"/>
    </row>
    <row r="231" spans="6:18">
      <c r="F231" s="90"/>
      <c r="P231" s="38"/>
      <c r="R231" s="91"/>
    </row>
    <row r="232" spans="6:18">
      <c r="F232" s="90"/>
      <c r="P232" s="38"/>
      <c r="R232" s="91"/>
    </row>
    <row r="233" spans="6:18">
      <c r="F233" s="90"/>
      <c r="P233" s="38"/>
      <c r="R233" s="91"/>
    </row>
    <row r="234" spans="6:18">
      <c r="F234" s="90"/>
      <c r="P234" s="38"/>
      <c r="R234" s="91"/>
    </row>
    <row r="235" spans="6:18">
      <c r="F235" s="90"/>
      <c r="P235" s="38"/>
      <c r="R235" s="91"/>
    </row>
    <row r="236" spans="6:18">
      <c r="F236" s="90"/>
      <c r="P236" s="38"/>
      <c r="R236" s="91"/>
    </row>
    <row r="237" spans="6:18">
      <c r="F237" s="90"/>
      <c r="P237" s="38"/>
      <c r="R237" s="91"/>
    </row>
    <row r="238" spans="6:18">
      <c r="F238" s="90"/>
      <c r="P238" s="38"/>
      <c r="R238" s="91"/>
    </row>
    <row r="239" spans="6:18">
      <c r="F239" s="90"/>
      <c r="P239" s="38"/>
      <c r="R239" s="91"/>
    </row>
    <row r="240" spans="6:18">
      <c r="F240" s="90"/>
      <c r="P240" s="38"/>
      <c r="R240" s="91"/>
    </row>
    <row r="241" spans="6:18">
      <c r="F241" s="90"/>
      <c r="P241" s="38"/>
      <c r="R241" s="91"/>
    </row>
    <row r="242" spans="6:18">
      <c r="F242" s="90"/>
      <c r="P242" s="38"/>
      <c r="R242" s="91"/>
    </row>
    <row r="243" spans="6:18">
      <c r="F243" s="90"/>
      <c r="P243" s="38"/>
      <c r="R243" s="91"/>
    </row>
    <row r="244" spans="6:18">
      <c r="F244" s="90"/>
      <c r="P244" s="38"/>
      <c r="R244" s="91"/>
    </row>
    <row r="245" spans="6:18">
      <c r="F245" s="90"/>
      <c r="P245" s="38"/>
      <c r="R245" s="91"/>
    </row>
    <row r="246" spans="6:18">
      <c r="F246" s="90"/>
      <c r="P246" s="38"/>
      <c r="R246" s="91"/>
    </row>
    <row r="247" spans="6:18">
      <c r="F247" s="90"/>
      <c r="P247" s="38"/>
      <c r="R247" s="91"/>
    </row>
    <row r="248" spans="6:18">
      <c r="F248" s="90"/>
      <c r="P248" s="38"/>
      <c r="R248" s="91"/>
    </row>
    <row r="249" spans="6:18">
      <c r="F249" s="90"/>
      <c r="P249" s="38"/>
      <c r="R249" s="91"/>
    </row>
    <row r="250" spans="6:18">
      <c r="F250" s="90"/>
      <c r="P250" s="38"/>
      <c r="R250" s="91"/>
    </row>
    <row r="251" spans="6:18">
      <c r="F251" s="90"/>
      <c r="P251" s="38"/>
      <c r="R251" s="91"/>
    </row>
    <row r="252" spans="6:18">
      <c r="F252" s="90"/>
      <c r="P252" s="38"/>
      <c r="R252" s="91"/>
    </row>
    <row r="253" spans="6:18">
      <c r="F253" s="90"/>
      <c r="P253" s="38"/>
      <c r="R253" s="91"/>
    </row>
    <row r="254" spans="6:18">
      <c r="F254" s="90"/>
      <c r="P254" s="38"/>
      <c r="R254" s="91"/>
    </row>
    <row r="255" spans="6:18">
      <c r="F255" s="90"/>
      <c r="P255" s="38"/>
      <c r="R255" s="91"/>
    </row>
    <row r="256" spans="6:18">
      <c r="F256" s="90"/>
      <c r="P256" s="38"/>
      <c r="R256" s="91"/>
    </row>
    <row r="257" spans="6:18">
      <c r="F257" s="90"/>
      <c r="P257" s="38"/>
      <c r="R257" s="91"/>
    </row>
    <row r="258" spans="6:18">
      <c r="F258" s="90"/>
      <c r="P258" s="38"/>
      <c r="R258" s="91"/>
    </row>
    <row r="259" spans="6:18">
      <c r="F259" s="90"/>
      <c r="P259" s="38"/>
      <c r="R259" s="91"/>
    </row>
    <row r="260" spans="6:18">
      <c r="F260" s="90"/>
      <c r="P260" s="38"/>
      <c r="R260" s="91"/>
    </row>
    <row r="261" spans="6:18">
      <c r="F261" s="90"/>
      <c r="P261" s="38"/>
      <c r="R261" s="91"/>
    </row>
    <row r="262" spans="6:18">
      <c r="F262" s="90"/>
      <c r="P262" s="38"/>
      <c r="R262" s="91"/>
    </row>
    <row r="263" spans="6:18">
      <c r="F263" s="90"/>
      <c r="P263" s="38"/>
      <c r="R263" s="91"/>
    </row>
    <row r="264" spans="6:18">
      <c r="F264" s="90"/>
      <c r="P264" s="38"/>
      <c r="R264" s="91"/>
    </row>
    <row r="265" spans="6:18">
      <c r="F265" s="90"/>
      <c r="P265" s="38"/>
      <c r="R265" s="91"/>
    </row>
    <row r="266" spans="6:18">
      <c r="F266" s="90"/>
      <c r="P266" s="38"/>
      <c r="R266" s="91"/>
    </row>
    <row r="267" spans="6:18">
      <c r="F267" s="90"/>
      <c r="P267" s="38"/>
      <c r="R267" s="91"/>
    </row>
    <row r="268" spans="6:18">
      <c r="F268" s="90"/>
      <c r="P268" s="38"/>
      <c r="R268" s="91"/>
    </row>
    <row r="269" spans="6:18">
      <c r="F269" s="90"/>
      <c r="P269" s="38"/>
      <c r="R269" s="91"/>
    </row>
    <row r="270" spans="6:18">
      <c r="F270" s="90"/>
      <c r="P270" s="38"/>
      <c r="R270" s="91"/>
    </row>
    <row r="271" spans="6:18">
      <c r="F271" s="90"/>
      <c r="P271" s="38"/>
      <c r="R271" s="91"/>
    </row>
    <row r="272" spans="6:18">
      <c r="F272" s="90"/>
      <c r="P272" s="38"/>
      <c r="R272" s="91"/>
    </row>
    <row r="273" spans="6:18">
      <c r="F273" s="90"/>
      <c r="P273" s="38"/>
      <c r="R273" s="91"/>
    </row>
    <row r="274" spans="6:18">
      <c r="F274" s="90"/>
      <c r="P274" s="38"/>
      <c r="R274" s="91"/>
    </row>
    <row r="275" spans="6:18">
      <c r="F275" s="90"/>
      <c r="P275" s="38"/>
      <c r="R275" s="91"/>
    </row>
    <row r="276" spans="6:18">
      <c r="F276" s="90"/>
      <c r="P276" s="38"/>
      <c r="R276" s="91"/>
    </row>
    <row r="277" spans="6:18">
      <c r="F277" s="90"/>
      <c r="P277" s="38"/>
      <c r="R277" s="91"/>
    </row>
    <row r="278" spans="6:18">
      <c r="F278" s="90"/>
      <c r="P278" s="38"/>
      <c r="R278" s="91"/>
    </row>
    <row r="279" spans="6:18">
      <c r="F279" s="90"/>
      <c r="P279" s="38"/>
      <c r="R279" s="91"/>
    </row>
    <row r="280" spans="6:18">
      <c r="F280" s="90"/>
      <c r="P280" s="38"/>
      <c r="R280" s="91"/>
    </row>
    <row r="281" spans="6:18">
      <c r="F281" s="90"/>
      <c r="P281" s="38"/>
      <c r="R281" s="91"/>
    </row>
    <row r="282" spans="6:18">
      <c r="F282" s="90"/>
      <c r="P282" s="38"/>
      <c r="R282" s="91"/>
    </row>
    <row r="283" spans="6:18">
      <c r="F283" s="90"/>
      <c r="P283" s="38"/>
      <c r="R283" s="91"/>
    </row>
    <row r="284" spans="6:18">
      <c r="F284" s="90"/>
      <c r="P284" s="38"/>
      <c r="R284" s="91"/>
    </row>
    <row r="285" spans="6:18">
      <c r="F285" s="90"/>
      <c r="P285" s="38"/>
      <c r="R285" s="91"/>
    </row>
    <row r="286" spans="6:18">
      <c r="F286" s="90"/>
      <c r="P286" s="38"/>
      <c r="R286" s="91"/>
    </row>
    <row r="287" spans="6:18">
      <c r="F287" s="90"/>
      <c r="P287" s="38"/>
      <c r="R287" s="91"/>
    </row>
    <row r="288" spans="6:18">
      <c r="F288" s="90"/>
      <c r="P288" s="38"/>
      <c r="R288" s="91"/>
    </row>
    <row r="289" spans="6:18">
      <c r="F289" s="90"/>
      <c r="P289" s="38"/>
      <c r="R289" s="91"/>
    </row>
    <row r="290" spans="6:18">
      <c r="F290" s="90"/>
      <c r="P290" s="38"/>
      <c r="R290" s="91"/>
    </row>
    <row r="291" spans="6:18">
      <c r="F291" s="90"/>
      <c r="P291" s="38"/>
      <c r="R291" s="91"/>
    </row>
    <row r="292" spans="6:18">
      <c r="F292" s="90"/>
      <c r="P292" s="38"/>
      <c r="R292" s="91"/>
    </row>
    <row r="293" spans="6:18">
      <c r="F293" s="90"/>
      <c r="P293" s="38"/>
      <c r="R293" s="91"/>
    </row>
    <row r="294" spans="6:18">
      <c r="F294" s="90"/>
      <c r="P294" s="38"/>
      <c r="R294" s="91"/>
    </row>
    <row r="295" spans="6:18">
      <c r="F295" s="90"/>
      <c r="P295" s="38"/>
      <c r="R295" s="91"/>
    </row>
    <row r="296" spans="6:18">
      <c r="F296" s="90"/>
      <c r="P296" s="38"/>
      <c r="R296" s="91"/>
    </row>
    <row r="297" spans="6:18">
      <c r="F297" s="90"/>
      <c r="P297" s="38"/>
      <c r="R297" s="91"/>
    </row>
    <row r="298" spans="6:18">
      <c r="F298" s="90"/>
      <c r="P298" s="38"/>
      <c r="R298" s="91"/>
    </row>
    <row r="299" spans="6:18">
      <c r="F299" s="90"/>
      <c r="P299" s="38"/>
      <c r="R299" s="91"/>
    </row>
    <row r="300" spans="6:18">
      <c r="F300" s="90"/>
      <c r="P300" s="38"/>
      <c r="R300" s="91"/>
    </row>
    <row r="301" spans="6:18">
      <c r="F301" s="90"/>
      <c r="P301" s="38"/>
      <c r="R301" s="91"/>
    </row>
    <row r="302" spans="6:18">
      <c r="F302" s="90"/>
      <c r="P302" s="38"/>
      <c r="R302" s="91"/>
    </row>
    <row r="303" spans="6:18">
      <c r="F303" s="90"/>
      <c r="P303" s="38"/>
      <c r="R303" s="91"/>
    </row>
    <row r="304" spans="6:18">
      <c r="F304" s="90"/>
      <c r="P304" s="38"/>
      <c r="R304" s="91"/>
    </row>
    <row r="305" spans="6:18">
      <c r="F305" s="90"/>
      <c r="P305" s="38"/>
      <c r="R305" s="91"/>
    </row>
    <row r="306" spans="6:18">
      <c r="F306" s="90"/>
      <c r="P306" s="38"/>
      <c r="R306" s="91"/>
    </row>
    <row r="307" spans="6:18">
      <c r="F307" s="90"/>
      <c r="P307" s="38"/>
      <c r="R307" s="91"/>
    </row>
    <row r="308" spans="6:18">
      <c r="F308" s="90"/>
      <c r="P308" s="38"/>
      <c r="R308" s="91"/>
    </row>
    <row r="309" spans="6:18">
      <c r="F309" s="90"/>
      <c r="P309" s="38"/>
      <c r="R309" s="91"/>
    </row>
    <row r="310" spans="6:18">
      <c r="F310" s="90"/>
      <c r="P310" s="38"/>
      <c r="R310" s="91"/>
    </row>
    <row r="311" spans="6:18">
      <c r="F311" s="90"/>
      <c r="P311" s="38"/>
      <c r="R311" s="91"/>
    </row>
    <row r="312" spans="6:18">
      <c r="F312" s="90"/>
      <c r="P312" s="38"/>
      <c r="R312" s="91"/>
    </row>
    <row r="313" spans="6:18">
      <c r="F313" s="90"/>
      <c r="P313" s="38"/>
      <c r="R313" s="91"/>
    </row>
    <row r="314" spans="6:18">
      <c r="F314" s="90"/>
      <c r="P314" s="38"/>
      <c r="R314" s="91"/>
    </row>
    <row r="315" spans="6:18">
      <c r="F315" s="90"/>
      <c r="P315" s="38"/>
      <c r="R315" s="91"/>
    </row>
    <row r="316" spans="6:18">
      <c r="F316" s="90"/>
      <c r="P316" s="38"/>
      <c r="R316" s="91"/>
    </row>
    <row r="317" spans="6:18">
      <c r="F317" s="90"/>
      <c r="P317" s="38"/>
      <c r="R317" s="91"/>
    </row>
    <row r="318" spans="6:18">
      <c r="F318" s="90"/>
      <c r="P318" s="38"/>
      <c r="R318" s="91"/>
    </row>
    <row r="319" spans="6:18">
      <c r="F319" s="90"/>
      <c r="P319" s="38"/>
      <c r="R319" s="91"/>
    </row>
    <row r="320" spans="6:18">
      <c r="F320" s="90"/>
      <c r="P320" s="38"/>
      <c r="R320" s="91"/>
    </row>
    <row r="321" spans="6:18">
      <c r="F321" s="90"/>
      <c r="P321" s="38"/>
      <c r="R321" s="91"/>
    </row>
    <row r="322" spans="6:18">
      <c r="F322" s="90"/>
      <c r="P322" s="38"/>
      <c r="R322" s="91"/>
    </row>
    <row r="323" spans="6:18">
      <c r="F323" s="90"/>
      <c r="P323" s="38"/>
      <c r="R323" s="91"/>
    </row>
    <row r="324" spans="6:18">
      <c r="F324" s="90"/>
      <c r="P324" s="38"/>
      <c r="R324" s="91"/>
    </row>
    <row r="325" spans="6:18">
      <c r="F325" s="90"/>
      <c r="P325" s="38"/>
      <c r="R325" s="91"/>
    </row>
    <row r="326" spans="6:18">
      <c r="F326" s="90"/>
      <c r="P326" s="38"/>
      <c r="R326" s="91"/>
    </row>
    <row r="327" spans="6:18">
      <c r="F327" s="90"/>
      <c r="P327" s="38"/>
      <c r="R327" s="91"/>
    </row>
    <row r="328" spans="6:18">
      <c r="F328" s="90"/>
      <c r="P328" s="38"/>
      <c r="R328" s="91"/>
    </row>
    <row r="329" spans="6:18">
      <c r="F329" s="90"/>
      <c r="P329" s="38"/>
      <c r="R329" s="91"/>
    </row>
    <row r="330" spans="6:18">
      <c r="F330" s="90"/>
      <c r="P330" s="38"/>
      <c r="R330" s="91"/>
    </row>
    <row r="331" spans="6:18">
      <c r="F331" s="90"/>
      <c r="P331" s="38"/>
      <c r="R331" s="91"/>
    </row>
    <row r="332" spans="6:18">
      <c r="F332" s="90"/>
      <c r="P332" s="38"/>
      <c r="R332" s="91"/>
    </row>
    <row r="333" spans="6:18">
      <c r="F333" s="90"/>
      <c r="P333" s="38"/>
      <c r="R333" s="91"/>
    </row>
    <row r="334" spans="6:18">
      <c r="F334" s="90"/>
      <c r="P334" s="38"/>
      <c r="R334" s="91"/>
    </row>
    <row r="335" spans="6:18">
      <c r="F335" s="90"/>
      <c r="P335" s="38"/>
      <c r="R335" s="91"/>
    </row>
    <row r="336" spans="6:18">
      <c r="F336" s="90"/>
      <c r="P336" s="38"/>
      <c r="R336" s="91"/>
    </row>
    <row r="337" spans="6:18">
      <c r="F337" s="90"/>
      <c r="P337" s="38"/>
      <c r="R337" s="91"/>
    </row>
    <row r="338" spans="6:18">
      <c r="F338" s="90"/>
      <c r="P338" s="38"/>
      <c r="R338" s="91"/>
    </row>
    <row r="339" spans="6:18">
      <c r="F339" s="90"/>
      <c r="P339" s="38"/>
      <c r="R339" s="91"/>
    </row>
    <row r="340" spans="6:18">
      <c r="F340" s="90"/>
      <c r="P340" s="38"/>
      <c r="R340" s="91"/>
    </row>
    <row r="341" spans="6:18">
      <c r="F341" s="90"/>
      <c r="P341" s="38"/>
      <c r="R341" s="91"/>
    </row>
    <row r="342" spans="6:18">
      <c r="F342" s="90"/>
      <c r="P342" s="38"/>
      <c r="R342" s="91"/>
    </row>
    <row r="343" spans="6:18">
      <c r="F343" s="90"/>
      <c r="P343" s="38"/>
      <c r="R343" s="91"/>
    </row>
    <row r="344" spans="6:18">
      <c r="F344" s="90"/>
      <c r="P344" s="38"/>
      <c r="R344" s="91"/>
    </row>
    <row r="345" spans="6:18">
      <c r="F345" s="90"/>
      <c r="P345" s="38"/>
      <c r="R345" s="91"/>
    </row>
    <row r="346" spans="6:18">
      <c r="F346" s="90"/>
      <c r="P346" s="38"/>
      <c r="R346" s="91"/>
    </row>
    <row r="347" spans="6:18">
      <c r="F347" s="90"/>
      <c r="P347" s="38"/>
      <c r="R347" s="91"/>
    </row>
    <row r="348" spans="6:18">
      <c r="F348" s="90"/>
      <c r="P348" s="38"/>
      <c r="R348" s="91"/>
    </row>
    <row r="349" spans="6:18">
      <c r="F349" s="90"/>
      <c r="P349" s="38"/>
      <c r="R349" s="91"/>
    </row>
    <row r="350" spans="6:18">
      <c r="F350" s="90"/>
      <c r="P350" s="38"/>
      <c r="R350" s="91"/>
    </row>
    <row r="351" spans="6:18">
      <c r="F351" s="90"/>
      <c r="P351" s="38"/>
      <c r="R351" s="91"/>
    </row>
    <row r="352" spans="6:18">
      <c r="F352" s="90"/>
      <c r="P352" s="38"/>
      <c r="R352" s="91"/>
    </row>
    <row r="353" spans="6:18">
      <c r="F353" s="90"/>
      <c r="P353" s="38"/>
      <c r="R353" s="91"/>
    </row>
    <row r="354" spans="6:18">
      <c r="F354" s="90"/>
      <c r="P354" s="38"/>
      <c r="R354" s="91"/>
    </row>
    <row r="355" spans="6:18">
      <c r="F355" s="90"/>
      <c r="P355" s="38"/>
      <c r="R355" s="91"/>
    </row>
    <row r="356" spans="6:18">
      <c r="F356" s="90"/>
      <c r="P356" s="38"/>
      <c r="R356" s="91"/>
    </row>
    <row r="357" spans="6:18">
      <c r="F357" s="90"/>
      <c r="P357" s="38"/>
      <c r="R357" s="91"/>
    </row>
    <row r="358" spans="6:18">
      <c r="F358" s="90"/>
      <c r="P358" s="38"/>
      <c r="R358" s="91"/>
    </row>
    <row r="359" spans="6:18">
      <c r="F359" s="90"/>
      <c r="P359" s="38"/>
      <c r="R359" s="91"/>
    </row>
    <row r="360" spans="6:18">
      <c r="F360" s="90"/>
      <c r="P360" s="38"/>
      <c r="R360" s="91"/>
    </row>
    <row r="361" spans="6:18">
      <c r="F361" s="90"/>
      <c r="P361" s="38"/>
      <c r="R361" s="91"/>
    </row>
    <row r="362" spans="6:18">
      <c r="F362" s="90"/>
      <c r="P362" s="38"/>
      <c r="R362" s="91"/>
    </row>
    <row r="363" spans="6:18">
      <c r="F363" s="90"/>
      <c r="P363" s="38"/>
      <c r="R363" s="91"/>
    </row>
    <row r="364" spans="6:18">
      <c r="F364" s="90"/>
      <c r="P364" s="38"/>
      <c r="R364" s="91"/>
    </row>
    <row r="365" spans="6:18">
      <c r="F365" s="90"/>
      <c r="P365" s="38"/>
      <c r="R365" s="91"/>
    </row>
    <row r="366" spans="6:18">
      <c r="F366" s="90"/>
      <c r="P366" s="38"/>
      <c r="R366" s="91"/>
    </row>
    <row r="367" spans="6:18">
      <c r="F367" s="90"/>
      <c r="P367" s="38"/>
      <c r="R367" s="91"/>
    </row>
    <row r="368" spans="6:18">
      <c r="F368" s="90"/>
      <c r="P368" s="38"/>
      <c r="R368" s="91"/>
    </row>
    <row r="369" spans="6:18">
      <c r="F369" s="90"/>
      <c r="P369" s="38"/>
      <c r="R369" s="91"/>
    </row>
    <row r="370" spans="6:18">
      <c r="F370" s="90"/>
      <c r="P370" s="38"/>
      <c r="R370" s="91"/>
    </row>
    <row r="371" spans="6:18">
      <c r="F371" s="90"/>
      <c r="P371" s="38"/>
      <c r="R371" s="91"/>
    </row>
    <row r="372" spans="6:18">
      <c r="F372" s="90"/>
      <c r="P372" s="38"/>
      <c r="R372" s="91"/>
    </row>
    <row r="373" spans="6:18">
      <c r="F373" s="90"/>
      <c r="P373" s="38"/>
      <c r="R373" s="91"/>
    </row>
    <row r="374" spans="6:18">
      <c r="F374" s="90"/>
      <c r="P374" s="38"/>
      <c r="R374" s="91"/>
    </row>
    <row r="375" spans="6:18">
      <c r="F375" s="90"/>
      <c r="P375" s="38"/>
      <c r="R375" s="91"/>
    </row>
    <row r="376" spans="6:18">
      <c r="F376" s="90"/>
      <c r="P376" s="38"/>
      <c r="R376" s="91"/>
    </row>
    <row r="377" spans="6:18">
      <c r="F377" s="90"/>
      <c r="P377" s="38"/>
      <c r="R377" s="91"/>
    </row>
    <row r="378" spans="6:18">
      <c r="F378" s="90"/>
      <c r="P378" s="38"/>
      <c r="R378" s="91"/>
    </row>
    <row r="379" spans="6:18">
      <c r="F379" s="90"/>
      <c r="P379" s="38"/>
      <c r="R379" s="91"/>
    </row>
    <row r="380" spans="6:18">
      <c r="F380" s="90"/>
      <c r="P380" s="38"/>
      <c r="R380" s="91"/>
    </row>
    <row r="381" spans="6:18">
      <c r="F381" s="90"/>
      <c r="P381" s="38"/>
      <c r="R381" s="91"/>
    </row>
    <row r="382" spans="6:18">
      <c r="F382" s="90"/>
      <c r="P382" s="38"/>
      <c r="R382" s="91"/>
    </row>
    <row r="383" spans="6:18">
      <c r="F383" s="90"/>
      <c r="P383" s="38"/>
      <c r="R383" s="91"/>
    </row>
    <row r="384" spans="6:18">
      <c r="F384" s="90"/>
      <c r="P384" s="38"/>
      <c r="R384" s="91"/>
    </row>
    <row r="385" spans="6:18">
      <c r="F385" s="90"/>
      <c r="P385" s="38"/>
      <c r="R385" s="91"/>
    </row>
    <row r="386" spans="6:18">
      <c r="P386" s="38"/>
      <c r="R386" s="91"/>
    </row>
    <row r="387" spans="6:18">
      <c r="P387" s="38"/>
      <c r="R387" s="91"/>
    </row>
    <row r="388" spans="6:18">
      <c r="P388" s="38"/>
      <c r="R388" s="91"/>
    </row>
    <row r="389" spans="6:18">
      <c r="P389" s="38"/>
      <c r="R389" s="91"/>
    </row>
    <row r="390" spans="6:18">
      <c r="P390" s="38"/>
      <c r="R390" s="91"/>
    </row>
    <row r="391" spans="6:18">
      <c r="P391" s="38"/>
      <c r="R391" s="91"/>
    </row>
    <row r="392" spans="6:18">
      <c r="P392" s="38"/>
      <c r="R392" s="91"/>
    </row>
    <row r="393" spans="6:18">
      <c r="P393" s="38"/>
      <c r="R393" s="91"/>
    </row>
    <row r="394" spans="6:18">
      <c r="P394" s="38"/>
      <c r="R394" s="91"/>
    </row>
    <row r="395" spans="6:18">
      <c r="P395" s="38"/>
      <c r="R395" s="91"/>
    </row>
    <row r="396" spans="6:18">
      <c r="P396" s="38"/>
      <c r="R396" s="91"/>
    </row>
    <row r="397" spans="6:18">
      <c r="P397" s="38"/>
      <c r="R397" s="91"/>
    </row>
    <row r="398" spans="6:18">
      <c r="P398" s="38"/>
      <c r="R398" s="91"/>
    </row>
    <row r="399" spans="6:18">
      <c r="P399" s="38"/>
      <c r="R399" s="91"/>
    </row>
    <row r="400" spans="6:18">
      <c r="P400" s="38"/>
      <c r="R400" s="91"/>
    </row>
    <row r="401" spans="16:18">
      <c r="P401" s="38"/>
      <c r="R401" s="91"/>
    </row>
    <row r="402" spans="16:18">
      <c r="P402" s="38"/>
      <c r="R402" s="91"/>
    </row>
    <row r="403" spans="16:18">
      <c r="P403" s="38"/>
      <c r="R403" s="91"/>
    </row>
    <row r="404" spans="16:18">
      <c r="P404" s="38"/>
      <c r="R404" s="91"/>
    </row>
    <row r="405" spans="16:18">
      <c r="P405" s="38"/>
      <c r="R405" s="91"/>
    </row>
    <row r="406" spans="16:18">
      <c r="P406" s="38"/>
      <c r="R406" s="91"/>
    </row>
    <row r="407" spans="16:18">
      <c r="P407" s="38"/>
      <c r="R407" s="91"/>
    </row>
    <row r="408" spans="16:18">
      <c r="P408" s="38"/>
      <c r="R408" s="91"/>
    </row>
    <row r="409" spans="16:18">
      <c r="P409" s="38"/>
      <c r="R409" s="91"/>
    </row>
    <row r="410" spans="16:18">
      <c r="P410" s="38"/>
      <c r="R410" s="91"/>
    </row>
    <row r="411" spans="16:18">
      <c r="P411" s="38"/>
      <c r="R411" s="91"/>
    </row>
    <row r="412" spans="16:18">
      <c r="P412" s="38"/>
      <c r="R412" s="91"/>
    </row>
    <row r="413" spans="16:18">
      <c r="P413" s="38"/>
      <c r="R413" s="91"/>
    </row>
    <row r="414" spans="16:18">
      <c r="P414" s="38"/>
      <c r="R414" s="91"/>
    </row>
    <row r="415" spans="16:18">
      <c r="P415" s="38"/>
      <c r="R415" s="91"/>
    </row>
    <row r="416" spans="16:18">
      <c r="P416" s="38"/>
      <c r="R416" s="91"/>
    </row>
    <row r="417" spans="16:18">
      <c r="P417" s="38"/>
      <c r="R417" s="91"/>
    </row>
    <row r="418" spans="16:18">
      <c r="P418" s="38"/>
      <c r="R418" s="91"/>
    </row>
    <row r="419" spans="16:18">
      <c r="P419" s="38"/>
      <c r="R419" s="91"/>
    </row>
    <row r="420" spans="16:18">
      <c r="P420" s="38"/>
      <c r="R420" s="91"/>
    </row>
    <row r="421" spans="16:18">
      <c r="P421" s="38"/>
      <c r="R421" s="91"/>
    </row>
    <row r="422" spans="16:18">
      <c r="P422" s="38"/>
      <c r="R422" s="91"/>
    </row>
    <row r="423" spans="16:18">
      <c r="P423" s="38"/>
      <c r="R423" s="91"/>
    </row>
    <row r="424" spans="16:18">
      <c r="P424" s="38"/>
      <c r="R424" s="91"/>
    </row>
    <row r="425" spans="16:18">
      <c r="P425" s="38"/>
      <c r="R425" s="91"/>
    </row>
    <row r="426" spans="16:18">
      <c r="P426" s="38"/>
      <c r="R426" s="91"/>
    </row>
    <row r="427" spans="16:18">
      <c r="P427" s="38"/>
      <c r="R427" s="91"/>
    </row>
    <row r="428" spans="16:18">
      <c r="P428" s="38"/>
      <c r="R428" s="91"/>
    </row>
    <row r="429" spans="16:18">
      <c r="P429" s="38"/>
      <c r="R429" s="91"/>
    </row>
    <row r="430" spans="16:18">
      <c r="P430" s="38"/>
      <c r="R430" s="91"/>
    </row>
    <row r="431" spans="16:18">
      <c r="P431" s="38"/>
      <c r="R431" s="91"/>
    </row>
    <row r="432" spans="16:18">
      <c r="P432" s="38"/>
      <c r="R432" s="91"/>
    </row>
    <row r="433" spans="16:18">
      <c r="P433" s="38"/>
      <c r="R433" s="91"/>
    </row>
    <row r="434" spans="16:18">
      <c r="P434" s="38"/>
      <c r="R434" s="91"/>
    </row>
    <row r="435" spans="16:18">
      <c r="P435" s="38"/>
      <c r="R435" s="91"/>
    </row>
    <row r="436" spans="16:18">
      <c r="P436" s="38"/>
      <c r="R436" s="91"/>
    </row>
    <row r="437" spans="16:18">
      <c r="P437" s="38"/>
      <c r="R437" s="91"/>
    </row>
    <row r="438" spans="16:18">
      <c r="P438" s="38"/>
      <c r="R438" s="91"/>
    </row>
    <row r="439" spans="16:18">
      <c r="P439" s="38"/>
      <c r="R439" s="91"/>
    </row>
    <row r="440" spans="16:18">
      <c r="P440" s="38"/>
      <c r="R440" s="91"/>
    </row>
    <row r="441" spans="16:18">
      <c r="P441" s="38"/>
      <c r="R441" s="91"/>
    </row>
    <row r="442" spans="16:18">
      <c r="P442" s="38"/>
      <c r="R442" s="91"/>
    </row>
    <row r="443" spans="16:18">
      <c r="P443" s="38"/>
      <c r="R443" s="91"/>
    </row>
    <row r="444" spans="16:18">
      <c r="P444" s="38"/>
      <c r="R444" s="91"/>
    </row>
    <row r="445" spans="16:18">
      <c r="P445" s="38"/>
      <c r="R445" s="91"/>
    </row>
    <row r="446" spans="16:18">
      <c r="P446" s="38"/>
      <c r="R446" s="91"/>
    </row>
    <row r="447" spans="16:18">
      <c r="P447" s="38"/>
      <c r="R447" s="91"/>
    </row>
    <row r="448" spans="16:18">
      <c r="P448" s="38"/>
      <c r="R448" s="91"/>
    </row>
    <row r="449" spans="16:18">
      <c r="P449" s="38"/>
      <c r="R449" s="91"/>
    </row>
    <row r="450" spans="16:18">
      <c r="P450" s="38"/>
      <c r="R450" s="91"/>
    </row>
    <row r="451" spans="16:18">
      <c r="P451" s="38"/>
      <c r="R451" s="91"/>
    </row>
    <row r="452" spans="16:18">
      <c r="P452" s="38"/>
      <c r="R452" s="91"/>
    </row>
    <row r="453" spans="16:18">
      <c r="P453" s="38"/>
      <c r="R453" s="91"/>
    </row>
    <row r="454" spans="16:18">
      <c r="P454" s="38"/>
      <c r="R454" s="91"/>
    </row>
    <row r="455" spans="16:18">
      <c r="P455" s="38"/>
      <c r="R455" s="91"/>
    </row>
    <row r="456" spans="16:18">
      <c r="P456" s="38"/>
      <c r="R456" s="91"/>
    </row>
    <row r="457" spans="16:18">
      <c r="P457" s="38"/>
      <c r="R457" s="91"/>
    </row>
    <row r="458" spans="16:18">
      <c r="P458" s="38"/>
      <c r="R458" s="91"/>
    </row>
    <row r="459" spans="16:18">
      <c r="P459" s="38"/>
      <c r="R459" s="91"/>
    </row>
    <row r="460" spans="16:18">
      <c r="P460" s="38"/>
      <c r="R460" s="91"/>
    </row>
    <row r="461" spans="16:18">
      <c r="P461" s="38"/>
      <c r="R461" s="91"/>
    </row>
    <row r="462" spans="16:18">
      <c r="P462" s="38"/>
      <c r="R462" s="91"/>
    </row>
    <row r="463" spans="16:18">
      <c r="P463" s="38"/>
      <c r="R463" s="91"/>
    </row>
    <row r="464" spans="16:18">
      <c r="P464" s="38"/>
      <c r="R464" s="91"/>
    </row>
    <row r="465" spans="16:18">
      <c r="P465" s="38"/>
      <c r="R465" s="91"/>
    </row>
    <row r="466" spans="16:18">
      <c r="P466" s="38"/>
      <c r="R466" s="91"/>
    </row>
    <row r="467" spans="16:18">
      <c r="P467" s="38"/>
      <c r="R467" s="91"/>
    </row>
    <row r="468" spans="16:18">
      <c r="P468" s="38"/>
      <c r="R468" s="91"/>
    </row>
    <row r="469" spans="16:18">
      <c r="P469" s="38"/>
      <c r="R469" s="91"/>
    </row>
    <row r="470" spans="16:18">
      <c r="P470" s="38"/>
      <c r="R470" s="91"/>
    </row>
    <row r="471" spans="16:18">
      <c r="P471" s="38"/>
      <c r="R471" s="91"/>
    </row>
    <row r="472" spans="16:18">
      <c r="P472" s="38"/>
      <c r="R472" s="91"/>
    </row>
    <row r="473" spans="16:18">
      <c r="P473" s="38"/>
      <c r="R473" s="91"/>
    </row>
    <row r="474" spans="16:18">
      <c r="P474" s="38"/>
      <c r="R474" s="91"/>
    </row>
    <row r="475" spans="16:18">
      <c r="P475" s="38"/>
      <c r="R475" s="91"/>
    </row>
    <row r="476" spans="16:18">
      <c r="P476" s="38"/>
      <c r="R476" s="91"/>
    </row>
    <row r="477" spans="16:18">
      <c r="P477" s="38"/>
      <c r="R477" s="91"/>
    </row>
    <row r="478" spans="16:18">
      <c r="P478" s="38"/>
      <c r="R478" s="91"/>
    </row>
    <row r="479" spans="16:18">
      <c r="P479" s="38"/>
      <c r="R479" s="91"/>
    </row>
    <row r="480" spans="16:18">
      <c r="P480" s="38"/>
      <c r="R480" s="91"/>
    </row>
    <row r="481" spans="16:18">
      <c r="P481" s="38"/>
      <c r="R481" s="91"/>
    </row>
    <row r="482" spans="16:18">
      <c r="P482" s="38"/>
      <c r="R482" s="91"/>
    </row>
    <row r="483" spans="16:18">
      <c r="P483" s="38"/>
      <c r="R483" s="91"/>
    </row>
    <row r="484" spans="16:18">
      <c r="P484" s="38"/>
      <c r="R484" s="91"/>
    </row>
    <row r="485" spans="16:18">
      <c r="P485" s="38"/>
      <c r="R485" s="91"/>
    </row>
    <row r="486" spans="16:18">
      <c r="P486" s="38"/>
      <c r="R486" s="91"/>
    </row>
    <row r="487" spans="16:18">
      <c r="P487" s="38"/>
      <c r="R487" s="91"/>
    </row>
    <row r="488" spans="16:18">
      <c r="P488" s="38"/>
      <c r="R488" s="91"/>
    </row>
    <row r="489" spans="16:18">
      <c r="P489" s="38"/>
      <c r="R489" s="91"/>
    </row>
    <row r="490" spans="16:18">
      <c r="P490" s="38"/>
      <c r="R490" s="91"/>
    </row>
    <row r="491" spans="16:18">
      <c r="P491" s="38"/>
      <c r="R491" s="91"/>
    </row>
    <row r="492" spans="16:18">
      <c r="P492" s="38"/>
      <c r="R492" s="91"/>
    </row>
    <row r="493" spans="16:18">
      <c r="P493" s="38"/>
      <c r="R493" s="91"/>
    </row>
    <row r="494" spans="16:18">
      <c r="P494" s="38"/>
      <c r="R494" s="91"/>
    </row>
    <row r="495" spans="16:18">
      <c r="P495" s="38"/>
      <c r="R495" s="91"/>
    </row>
    <row r="496" spans="16:18">
      <c r="P496" s="38"/>
      <c r="R496" s="91"/>
    </row>
    <row r="497" spans="16:18">
      <c r="P497" s="38"/>
      <c r="R497" s="91"/>
    </row>
    <row r="498" spans="16:18">
      <c r="P498" s="38"/>
      <c r="R498" s="91"/>
    </row>
    <row r="499" spans="16:18">
      <c r="P499" s="38"/>
      <c r="R499" s="91"/>
    </row>
    <row r="500" spans="16:18">
      <c r="P500" s="38"/>
      <c r="R500" s="91"/>
    </row>
    <row r="501" spans="16:18">
      <c r="P501" s="38"/>
      <c r="R501" s="91"/>
    </row>
    <row r="502" spans="16:18">
      <c r="P502" s="38"/>
      <c r="R502" s="91"/>
    </row>
    <row r="503" spans="16:18">
      <c r="P503" s="38"/>
      <c r="R503" s="91"/>
    </row>
    <row r="504" spans="16:18">
      <c r="P504" s="38"/>
      <c r="R504" s="91"/>
    </row>
    <row r="505" spans="16:18">
      <c r="P505" s="38"/>
      <c r="R505" s="91"/>
    </row>
    <row r="506" spans="16:18">
      <c r="P506" s="38"/>
      <c r="R506" s="91"/>
    </row>
    <row r="507" spans="16:18">
      <c r="P507" s="38"/>
      <c r="R507" s="91"/>
    </row>
    <row r="508" spans="16:18">
      <c r="P508" s="38"/>
      <c r="R508" s="91"/>
    </row>
    <row r="509" spans="16:18">
      <c r="P509" s="38"/>
      <c r="R509" s="91"/>
    </row>
    <row r="510" spans="16:18">
      <c r="P510" s="38"/>
      <c r="R510" s="91"/>
    </row>
    <row r="511" spans="16:18">
      <c r="P511" s="38"/>
      <c r="R511" s="91"/>
    </row>
    <row r="512" spans="16:18">
      <c r="P512" s="38"/>
      <c r="R512" s="91"/>
    </row>
    <row r="513" spans="16:18">
      <c r="P513" s="38"/>
      <c r="R513" s="91"/>
    </row>
    <row r="514" spans="16:18">
      <c r="P514" s="38"/>
      <c r="R514" s="91"/>
    </row>
    <row r="515" spans="16:18">
      <c r="P515" s="38"/>
      <c r="R515" s="91"/>
    </row>
    <row r="516" spans="16:18">
      <c r="P516" s="38"/>
      <c r="R516" s="91"/>
    </row>
    <row r="517" spans="16:18">
      <c r="P517" s="38"/>
      <c r="R517" s="91"/>
    </row>
    <row r="518" spans="16:18">
      <c r="P518" s="38"/>
      <c r="R518" s="91"/>
    </row>
    <row r="519" spans="16:18">
      <c r="P519" s="38"/>
      <c r="R519" s="91"/>
    </row>
    <row r="520" spans="16:18">
      <c r="P520" s="38"/>
      <c r="R520" s="91"/>
    </row>
    <row r="521" spans="16:18">
      <c r="P521" s="38"/>
      <c r="R521" s="91"/>
    </row>
    <row r="522" spans="16:18">
      <c r="P522" s="38"/>
      <c r="R522" s="91"/>
    </row>
    <row r="523" spans="16:18">
      <c r="P523" s="38"/>
      <c r="R523" s="91"/>
    </row>
    <row r="524" spans="16:18">
      <c r="P524" s="38"/>
      <c r="R524" s="91"/>
    </row>
    <row r="525" spans="16:18">
      <c r="P525" s="38"/>
      <c r="R525" s="91"/>
    </row>
    <row r="526" spans="16:18">
      <c r="P526" s="38"/>
      <c r="R526" s="91"/>
    </row>
    <row r="527" spans="16:18">
      <c r="P527" s="38"/>
      <c r="R527" s="91"/>
    </row>
    <row r="528" spans="16:18">
      <c r="P528" s="38"/>
      <c r="R528" s="91"/>
    </row>
    <row r="529" spans="16:18">
      <c r="P529" s="38"/>
      <c r="R529" s="91"/>
    </row>
    <row r="530" spans="16:18">
      <c r="P530" s="38"/>
      <c r="R530" s="91"/>
    </row>
    <row r="531" spans="16:18">
      <c r="P531" s="38"/>
      <c r="R531" s="91"/>
    </row>
    <row r="532" spans="16:18">
      <c r="P532" s="38"/>
      <c r="R532" s="91"/>
    </row>
    <row r="533" spans="16:18">
      <c r="P533" s="38"/>
      <c r="R533" s="91"/>
    </row>
    <row r="534" spans="16:18">
      <c r="P534" s="38"/>
      <c r="R534" s="91"/>
    </row>
    <row r="535" spans="16:18">
      <c r="P535" s="38"/>
      <c r="R535" s="91"/>
    </row>
    <row r="536" spans="16:18">
      <c r="P536" s="38"/>
      <c r="R536" s="91"/>
    </row>
    <row r="537" spans="16:18">
      <c r="P537" s="38"/>
      <c r="R537" s="91"/>
    </row>
    <row r="538" spans="16:18">
      <c r="P538" s="38"/>
      <c r="R538" s="91"/>
    </row>
    <row r="539" spans="16:18">
      <c r="P539" s="38"/>
      <c r="R539" s="91"/>
    </row>
    <row r="540" spans="16:18">
      <c r="P540" s="38"/>
      <c r="R540" s="91"/>
    </row>
    <row r="541" spans="16:18">
      <c r="P541" s="38"/>
      <c r="R541" s="91"/>
    </row>
    <row r="542" spans="16:18">
      <c r="P542" s="38"/>
      <c r="R542" s="91"/>
    </row>
    <row r="543" spans="16:18">
      <c r="P543" s="38"/>
      <c r="R543" s="91"/>
    </row>
    <row r="544" spans="16:18">
      <c r="P544" s="38"/>
      <c r="R544" s="91"/>
    </row>
    <row r="545" spans="16:18">
      <c r="P545" s="38"/>
      <c r="R545" s="91"/>
    </row>
    <row r="546" spans="16:18">
      <c r="P546" s="38"/>
      <c r="R546" s="91"/>
    </row>
    <row r="547" spans="16:18">
      <c r="P547" s="38"/>
      <c r="R547" s="91"/>
    </row>
    <row r="548" spans="16:18">
      <c r="P548" s="38"/>
      <c r="R548" s="91"/>
    </row>
    <row r="549" spans="16:18">
      <c r="P549" s="38"/>
      <c r="R549" s="91"/>
    </row>
    <row r="550" spans="16:18">
      <c r="P550" s="38"/>
      <c r="R550" s="91"/>
    </row>
    <row r="551" spans="16:18">
      <c r="P551" s="38"/>
      <c r="R551" s="91"/>
    </row>
    <row r="552" spans="16:18">
      <c r="P552" s="38"/>
      <c r="R552" s="91"/>
    </row>
    <row r="553" spans="16:18">
      <c r="P553" s="38"/>
      <c r="R553" s="91"/>
    </row>
    <row r="554" spans="16:18">
      <c r="P554" s="38"/>
      <c r="R554" s="91"/>
    </row>
    <row r="555" spans="16:18">
      <c r="P555" s="38"/>
      <c r="R555" s="91"/>
    </row>
    <row r="556" spans="16:18">
      <c r="P556" s="38"/>
      <c r="R556" s="91"/>
    </row>
    <row r="557" spans="16:18">
      <c r="P557" s="38"/>
      <c r="R557" s="91"/>
    </row>
    <row r="558" spans="16:18">
      <c r="P558" s="38"/>
      <c r="R558" s="91"/>
    </row>
    <row r="559" spans="16:18">
      <c r="P559" s="38"/>
      <c r="R559" s="91"/>
    </row>
    <row r="560" spans="16:18">
      <c r="P560" s="38"/>
      <c r="R560" s="91"/>
    </row>
    <row r="561" spans="16:18">
      <c r="P561" s="38"/>
      <c r="R561" s="91"/>
    </row>
    <row r="562" spans="16:18">
      <c r="P562" s="38"/>
      <c r="R562" s="91"/>
    </row>
    <row r="563" spans="16:18">
      <c r="P563" s="38"/>
      <c r="R563" s="91"/>
    </row>
    <row r="564" spans="16:18">
      <c r="P564" s="38"/>
      <c r="R564" s="91"/>
    </row>
    <row r="565" spans="16:18">
      <c r="P565" s="38"/>
      <c r="R565" s="91"/>
    </row>
    <row r="566" spans="16:18">
      <c r="P566" s="38"/>
      <c r="R566" s="91"/>
    </row>
    <row r="567" spans="16:18">
      <c r="P567" s="38"/>
      <c r="R567" s="91"/>
    </row>
    <row r="568" spans="16:18">
      <c r="P568" s="38"/>
      <c r="R568" s="91"/>
    </row>
    <row r="569" spans="16:18">
      <c r="P569" s="38"/>
      <c r="R569" s="91"/>
    </row>
    <row r="570" spans="16:18">
      <c r="P570" s="38"/>
      <c r="R570" s="91"/>
    </row>
    <row r="571" spans="16:18">
      <c r="P571" s="38"/>
      <c r="R571" s="91"/>
    </row>
    <row r="572" spans="16:18">
      <c r="P572" s="38"/>
      <c r="R572" s="91"/>
    </row>
    <row r="573" spans="16:18">
      <c r="P573" s="38"/>
      <c r="R573" s="91"/>
    </row>
    <row r="574" spans="16:18">
      <c r="P574" s="38"/>
      <c r="R574" s="91"/>
    </row>
    <row r="575" spans="16:18">
      <c r="P575" s="38"/>
      <c r="R575" s="91"/>
    </row>
    <row r="576" spans="16:18">
      <c r="P576" s="38"/>
      <c r="R576" s="91"/>
    </row>
    <row r="577" spans="16:18">
      <c r="P577" s="38"/>
      <c r="R577" s="91"/>
    </row>
    <row r="578" spans="16:18">
      <c r="P578" s="38"/>
      <c r="R578" s="91"/>
    </row>
    <row r="579" spans="16:18">
      <c r="P579" s="38"/>
      <c r="R579" s="91"/>
    </row>
    <row r="580" spans="16:18">
      <c r="P580" s="38"/>
      <c r="R580" s="91"/>
    </row>
    <row r="581" spans="16:18">
      <c r="P581" s="38"/>
      <c r="R581" s="91"/>
    </row>
    <row r="582" spans="16:18">
      <c r="P582" s="38"/>
      <c r="R582" s="91"/>
    </row>
    <row r="583" spans="16:18">
      <c r="P583" s="38"/>
      <c r="R583" s="91"/>
    </row>
    <row r="584" spans="16:18">
      <c r="P584" s="38"/>
      <c r="R584" s="91"/>
    </row>
    <row r="585" spans="16:18">
      <c r="P585" s="38"/>
      <c r="R585" s="91"/>
    </row>
    <row r="586" spans="16:18">
      <c r="P586" s="38"/>
      <c r="R586" s="91"/>
    </row>
    <row r="587" spans="16:18">
      <c r="P587" s="38"/>
      <c r="R587" s="91"/>
    </row>
    <row r="588" spans="16:18">
      <c r="P588" s="38"/>
      <c r="R588" s="91"/>
    </row>
    <row r="589" spans="16:18">
      <c r="P589" s="38"/>
      <c r="R589" s="91"/>
    </row>
    <row r="590" spans="16:18">
      <c r="P590" s="38"/>
      <c r="R590" s="91"/>
    </row>
    <row r="591" spans="16:18">
      <c r="P591" s="38"/>
      <c r="R591" s="91"/>
    </row>
    <row r="592" spans="16:18">
      <c r="P592" s="38"/>
      <c r="R592" s="91"/>
    </row>
    <row r="593" spans="16:18">
      <c r="P593" s="38"/>
      <c r="R593" s="91"/>
    </row>
    <row r="594" spans="16:18">
      <c r="P594" s="38"/>
      <c r="R594" s="91"/>
    </row>
    <row r="595" spans="16:18">
      <c r="P595" s="38"/>
      <c r="R595" s="91"/>
    </row>
    <row r="596" spans="16:18">
      <c r="P596" s="38"/>
      <c r="R596" s="91"/>
    </row>
    <row r="597" spans="16:18">
      <c r="P597" s="38"/>
      <c r="R597" s="91"/>
    </row>
    <row r="598" spans="16:18">
      <c r="P598" s="38"/>
      <c r="R598" s="91"/>
    </row>
    <row r="599" spans="16:18">
      <c r="P599" s="38"/>
      <c r="R599" s="91"/>
    </row>
    <row r="600" spans="16:18">
      <c r="P600" s="38"/>
      <c r="R600" s="91"/>
    </row>
    <row r="601" spans="16:18">
      <c r="P601" s="38"/>
      <c r="R601" s="91"/>
    </row>
    <row r="602" spans="16:18">
      <c r="P602" s="38"/>
      <c r="R602" s="91"/>
    </row>
    <row r="603" spans="16:18">
      <c r="P603" s="38"/>
      <c r="R603" s="91"/>
    </row>
    <row r="604" spans="16:18">
      <c r="P604" s="38"/>
      <c r="R604" s="91"/>
    </row>
    <row r="605" spans="16:18">
      <c r="P605" s="38"/>
      <c r="R605" s="91"/>
    </row>
    <row r="606" spans="16:18">
      <c r="P606" s="38"/>
      <c r="R606" s="91"/>
    </row>
    <row r="607" spans="16:18">
      <c r="P607" s="38"/>
      <c r="R607" s="91"/>
    </row>
    <row r="608" spans="16:18">
      <c r="P608" s="38"/>
      <c r="R608" s="91"/>
    </row>
    <row r="609" spans="16:18">
      <c r="P609" s="38"/>
      <c r="R609" s="91"/>
    </row>
    <row r="610" spans="16:18">
      <c r="P610" s="38"/>
      <c r="R610" s="91"/>
    </row>
    <row r="611" spans="16:18">
      <c r="P611" s="38"/>
      <c r="R611" s="91"/>
    </row>
    <row r="612" spans="16:18">
      <c r="P612" s="38"/>
      <c r="R612" s="91"/>
    </row>
    <row r="613" spans="16:18">
      <c r="P613" s="38"/>
      <c r="R613" s="91"/>
    </row>
    <row r="614" spans="16:18">
      <c r="P614" s="38"/>
      <c r="R614" s="91"/>
    </row>
    <row r="615" spans="16:18">
      <c r="P615" s="38"/>
      <c r="R615" s="91"/>
    </row>
    <row r="616" spans="16:18">
      <c r="P616" s="38"/>
      <c r="R616" s="91"/>
    </row>
    <row r="617" spans="16:18">
      <c r="P617" s="38"/>
      <c r="R617" s="91"/>
    </row>
    <row r="618" spans="16:18">
      <c r="P618" s="38"/>
      <c r="R618" s="91"/>
    </row>
    <row r="619" spans="16:18">
      <c r="P619" s="38"/>
      <c r="R619" s="91"/>
    </row>
    <row r="620" spans="16:18">
      <c r="P620" s="38"/>
      <c r="R620" s="91"/>
    </row>
    <row r="621" spans="16:18">
      <c r="P621" s="38"/>
      <c r="R621" s="91"/>
    </row>
    <row r="622" spans="16:18">
      <c r="P622" s="38"/>
      <c r="R622" s="91"/>
    </row>
    <row r="623" spans="16:18">
      <c r="P623" s="38"/>
      <c r="R623" s="91"/>
    </row>
    <row r="624" spans="16:18">
      <c r="P624" s="38"/>
      <c r="R624" s="91"/>
    </row>
    <row r="625" spans="16:18">
      <c r="P625" s="38"/>
      <c r="R625" s="91"/>
    </row>
    <row r="626" spans="16:18">
      <c r="P626" s="38"/>
      <c r="R626" s="91"/>
    </row>
    <row r="627" spans="16:18">
      <c r="P627" s="38"/>
      <c r="R627" s="91"/>
    </row>
    <row r="628" spans="16:18">
      <c r="P628" s="38"/>
      <c r="R628" s="91"/>
    </row>
    <row r="629" spans="16:18">
      <c r="P629" s="38"/>
      <c r="R629" s="91"/>
    </row>
    <row r="630" spans="16:18">
      <c r="P630" s="38"/>
      <c r="R630" s="91"/>
    </row>
    <row r="631" spans="16:18">
      <c r="P631" s="38"/>
      <c r="R631" s="91"/>
    </row>
    <row r="632" spans="16:18">
      <c r="P632" s="38"/>
      <c r="R632" s="91"/>
    </row>
    <row r="633" spans="16:18">
      <c r="P633" s="38"/>
      <c r="R633" s="91"/>
    </row>
    <row r="634" spans="16:18">
      <c r="P634" s="38"/>
      <c r="R634" s="91"/>
    </row>
    <row r="635" spans="16:18">
      <c r="P635" s="38"/>
      <c r="R635" s="91"/>
    </row>
    <row r="636" spans="16:18">
      <c r="P636" s="38"/>
      <c r="R636" s="91"/>
    </row>
    <row r="637" spans="16:18">
      <c r="P637" s="38"/>
      <c r="R637" s="91"/>
    </row>
    <row r="638" spans="16:18">
      <c r="P638" s="38"/>
      <c r="R638" s="91"/>
    </row>
    <row r="639" spans="16:18">
      <c r="P639" s="38"/>
      <c r="R639" s="91"/>
    </row>
    <row r="640" spans="16:18">
      <c r="P640" s="38"/>
      <c r="R640" s="91"/>
    </row>
    <row r="641" spans="16:18">
      <c r="P641" s="38"/>
      <c r="R641" s="91"/>
    </row>
    <row r="642" spans="16:18">
      <c r="P642" s="38"/>
      <c r="R642" s="91"/>
    </row>
    <row r="643" spans="16:18">
      <c r="P643" s="38"/>
      <c r="R643" s="91"/>
    </row>
    <row r="644" spans="16:18">
      <c r="P644" s="38"/>
      <c r="R644" s="91"/>
    </row>
    <row r="645" spans="16:18">
      <c r="P645" s="38"/>
      <c r="R645" s="91"/>
    </row>
    <row r="646" spans="16:18">
      <c r="P646" s="38"/>
      <c r="R646" s="91"/>
    </row>
    <row r="647" spans="16:18">
      <c r="P647" s="38"/>
      <c r="R647" s="91"/>
    </row>
    <row r="648" spans="16:18">
      <c r="P648" s="38"/>
      <c r="R648" s="91"/>
    </row>
    <row r="649" spans="16:18">
      <c r="P649" s="38"/>
      <c r="R649" s="91"/>
    </row>
    <row r="650" spans="16:18">
      <c r="P650" s="38"/>
      <c r="R650" s="91"/>
    </row>
    <row r="651" spans="16:18">
      <c r="P651" s="38"/>
      <c r="R651" s="91"/>
    </row>
    <row r="652" spans="16:18">
      <c r="P652" s="38"/>
      <c r="R652" s="91"/>
    </row>
    <row r="653" spans="16:18">
      <c r="P653" s="38"/>
      <c r="R653" s="91"/>
    </row>
    <row r="654" spans="16:18">
      <c r="P654" s="38"/>
      <c r="R654" s="91"/>
    </row>
    <row r="655" spans="16:18">
      <c r="P655" s="38"/>
      <c r="R655" s="91"/>
    </row>
    <row r="656" spans="16:18">
      <c r="P656" s="38"/>
      <c r="R656" s="91"/>
    </row>
    <row r="657" spans="16:18">
      <c r="P657" s="38"/>
      <c r="R657" s="91"/>
    </row>
    <row r="658" spans="16:18">
      <c r="P658" s="38"/>
      <c r="R658" s="91"/>
    </row>
    <row r="659" spans="16:18">
      <c r="P659" s="38"/>
      <c r="R659" s="91"/>
    </row>
    <row r="660" spans="16:18">
      <c r="P660" s="38"/>
      <c r="R660" s="91"/>
    </row>
    <row r="661" spans="16:18">
      <c r="P661" s="38"/>
      <c r="R661" s="91"/>
    </row>
    <row r="662" spans="16:18">
      <c r="P662" s="38"/>
      <c r="R662" s="91"/>
    </row>
    <row r="663" spans="16:18">
      <c r="P663" s="38"/>
      <c r="R663" s="91"/>
    </row>
    <row r="664" spans="16:18">
      <c r="P664" s="38"/>
      <c r="R664" s="91"/>
    </row>
    <row r="665" spans="16:18">
      <c r="P665" s="38"/>
      <c r="R665" s="91"/>
    </row>
    <row r="666" spans="16:18">
      <c r="P666" s="38"/>
      <c r="R666" s="91"/>
    </row>
    <row r="667" spans="16:18">
      <c r="P667" s="38"/>
      <c r="R667" s="91"/>
    </row>
    <row r="668" spans="16:18">
      <c r="P668" s="38"/>
      <c r="R668" s="91"/>
    </row>
    <row r="669" spans="16:18">
      <c r="P669" s="38"/>
      <c r="R669" s="91"/>
    </row>
    <row r="670" spans="16:18">
      <c r="P670" s="38"/>
      <c r="R670" s="91"/>
    </row>
    <row r="671" spans="16:18">
      <c r="P671" s="38"/>
      <c r="R671" s="91"/>
    </row>
    <row r="672" spans="16:18">
      <c r="P672" s="38"/>
      <c r="R672" s="91"/>
    </row>
    <row r="673" spans="16:18">
      <c r="P673" s="38"/>
      <c r="R673" s="91"/>
    </row>
    <row r="674" spans="16:18">
      <c r="P674" s="38"/>
      <c r="R674" s="91"/>
    </row>
    <row r="675" spans="16:18">
      <c r="P675" s="38"/>
      <c r="R675" s="91"/>
    </row>
    <row r="676" spans="16:18">
      <c r="P676" s="38"/>
      <c r="R676" s="91"/>
    </row>
    <row r="677" spans="16:18">
      <c r="P677" s="38"/>
      <c r="R677" s="91"/>
    </row>
    <row r="678" spans="16:18">
      <c r="P678" s="38"/>
      <c r="R678" s="91"/>
    </row>
    <row r="679" spans="16:18">
      <c r="P679" s="38"/>
      <c r="R679" s="91"/>
    </row>
    <row r="680" spans="16:18">
      <c r="P680" s="38"/>
      <c r="R680" s="91"/>
    </row>
    <row r="681" spans="16:18">
      <c r="P681" s="38"/>
      <c r="R681" s="91"/>
    </row>
    <row r="682" spans="16:18">
      <c r="P682" s="38"/>
      <c r="R682" s="91"/>
    </row>
    <row r="683" spans="16:18">
      <c r="P683" s="38"/>
      <c r="R683" s="91"/>
    </row>
    <row r="684" spans="16:18">
      <c r="P684" s="38"/>
      <c r="R684" s="91"/>
    </row>
    <row r="685" spans="16:18">
      <c r="P685" s="38"/>
      <c r="R685" s="91"/>
    </row>
    <row r="686" spans="16:18">
      <c r="P686" s="38"/>
      <c r="R686" s="91"/>
    </row>
    <row r="687" spans="16:18">
      <c r="P687" s="38"/>
      <c r="R687" s="91"/>
    </row>
    <row r="688" spans="16:18">
      <c r="P688" s="38"/>
      <c r="R688" s="91"/>
    </row>
    <row r="689" spans="16:18">
      <c r="P689" s="38"/>
      <c r="R689" s="91"/>
    </row>
    <row r="690" spans="16:18">
      <c r="P690" s="38"/>
      <c r="R690" s="91"/>
    </row>
    <row r="691" spans="16:18">
      <c r="P691" s="38"/>
      <c r="R691" s="91"/>
    </row>
    <row r="692" spans="16:18">
      <c r="P692" s="38"/>
      <c r="R692" s="91"/>
    </row>
    <row r="693" spans="16:18">
      <c r="P693" s="38"/>
      <c r="R693" s="91"/>
    </row>
    <row r="694" spans="16:18">
      <c r="P694" s="38"/>
      <c r="R694" s="91"/>
    </row>
    <row r="695" spans="16:18">
      <c r="P695" s="38"/>
      <c r="R695" s="91"/>
    </row>
    <row r="696" spans="16:18">
      <c r="P696" s="38"/>
      <c r="R696" s="91"/>
    </row>
    <row r="697" spans="16:18">
      <c r="P697" s="38"/>
      <c r="R697" s="91"/>
    </row>
    <row r="698" spans="16:18">
      <c r="P698" s="38"/>
      <c r="R698" s="91"/>
    </row>
    <row r="699" spans="16:18">
      <c r="P699" s="38"/>
      <c r="R699" s="91"/>
    </row>
    <row r="700" spans="16:18">
      <c r="P700" s="38"/>
      <c r="R700" s="91"/>
    </row>
    <row r="701" spans="16:18">
      <c r="P701" s="38"/>
      <c r="R701" s="91"/>
    </row>
    <row r="702" spans="16:18">
      <c r="P702" s="38"/>
      <c r="R702" s="91"/>
    </row>
    <row r="703" spans="16:18">
      <c r="P703" s="38"/>
      <c r="R703" s="91"/>
    </row>
    <row r="704" spans="16:18">
      <c r="P704" s="38"/>
      <c r="R704" s="91"/>
    </row>
    <row r="705" spans="16:18">
      <c r="P705" s="38"/>
      <c r="R705" s="91"/>
    </row>
    <row r="706" spans="16:18">
      <c r="P706" s="38"/>
      <c r="R706" s="91"/>
    </row>
    <row r="707" spans="16:18">
      <c r="P707" s="38"/>
      <c r="R707" s="91"/>
    </row>
    <row r="708" spans="16:18">
      <c r="P708" s="38"/>
      <c r="R708" s="91"/>
    </row>
    <row r="709" spans="16:18">
      <c r="P709" s="38"/>
      <c r="R709" s="91"/>
    </row>
    <row r="710" spans="16:18">
      <c r="P710" s="38"/>
      <c r="R710" s="91"/>
    </row>
    <row r="711" spans="16:18">
      <c r="P711" s="38"/>
      <c r="R711" s="91"/>
    </row>
    <row r="712" spans="16:18">
      <c r="P712" s="38"/>
      <c r="R712" s="91"/>
    </row>
    <row r="713" spans="16:18">
      <c r="P713" s="38"/>
      <c r="R713" s="91"/>
    </row>
    <row r="714" spans="16:18">
      <c r="P714" s="38"/>
      <c r="R714" s="91"/>
    </row>
    <row r="715" spans="16:18">
      <c r="P715" s="38"/>
      <c r="R715" s="91"/>
    </row>
    <row r="716" spans="16:18">
      <c r="P716" s="38"/>
      <c r="R716" s="91"/>
    </row>
    <row r="717" spans="16:18">
      <c r="P717" s="38"/>
      <c r="R717" s="91"/>
    </row>
    <row r="718" spans="16:18">
      <c r="P718" s="38"/>
      <c r="R718" s="91"/>
    </row>
    <row r="719" spans="16:18">
      <c r="P719" s="38"/>
      <c r="R719" s="91"/>
    </row>
    <row r="720" spans="16:18">
      <c r="P720" s="38"/>
      <c r="R720" s="91"/>
    </row>
    <row r="721" spans="16:18">
      <c r="P721" s="38"/>
      <c r="R721" s="91"/>
    </row>
    <row r="722" spans="16:18">
      <c r="P722" s="38"/>
      <c r="R722" s="91"/>
    </row>
    <row r="723" spans="16:18">
      <c r="P723" s="38"/>
      <c r="R723" s="91"/>
    </row>
    <row r="724" spans="16:18">
      <c r="P724" s="38"/>
      <c r="R724" s="91"/>
    </row>
    <row r="725" spans="16:18">
      <c r="P725" s="38"/>
      <c r="R725" s="91"/>
    </row>
    <row r="726" spans="16:18">
      <c r="P726" s="38"/>
      <c r="R726" s="91"/>
    </row>
    <row r="727" spans="16:18">
      <c r="P727" s="38"/>
      <c r="R727" s="91"/>
    </row>
    <row r="728" spans="16:18">
      <c r="P728" s="38"/>
      <c r="R728" s="91"/>
    </row>
    <row r="729" spans="16:18">
      <c r="P729" s="38"/>
      <c r="R729" s="91"/>
    </row>
    <row r="730" spans="16:18">
      <c r="P730" s="38"/>
      <c r="R730" s="91"/>
    </row>
    <row r="731" spans="16:18">
      <c r="P731" s="38"/>
      <c r="R731" s="91"/>
    </row>
    <row r="732" spans="16:18">
      <c r="P732" s="38"/>
      <c r="R732" s="91"/>
    </row>
    <row r="733" spans="16:18">
      <c r="P733" s="38"/>
      <c r="R733" s="91"/>
    </row>
    <row r="734" spans="16:18">
      <c r="P734" s="38"/>
      <c r="R734" s="91"/>
    </row>
    <row r="735" spans="16:18">
      <c r="P735" s="38"/>
      <c r="R735" s="91"/>
    </row>
    <row r="736" spans="16:18">
      <c r="P736" s="38"/>
      <c r="R736" s="91"/>
    </row>
    <row r="737" spans="16:18">
      <c r="P737" s="38"/>
      <c r="R737" s="91"/>
    </row>
    <row r="738" spans="16:18">
      <c r="P738" s="38"/>
      <c r="R738" s="91"/>
    </row>
    <row r="739" spans="16:18">
      <c r="P739" s="38"/>
      <c r="R739" s="91"/>
    </row>
    <row r="740" spans="16:18">
      <c r="P740" s="38"/>
      <c r="R740" s="91"/>
    </row>
    <row r="741" spans="16:18">
      <c r="P741" s="38"/>
      <c r="R741" s="91"/>
    </row>
    <row r="742" spans="16:18">
      <c r="P742" s="38"/>
      <c r="R742" s="91"/>
    </row>
    <row r="743" spans="16:18">
      <c r="P743" s="38"/>
      <c r="R743" s="91"/>
    </row>
    <row r="744" spans="16:18">
      <c r="P744" s="38"/>
      <c r="R744" s="91"/>
    </row>
    <row r="745" spans="16:18">
      <c r="P745" s="38"/>
      <c r="R745" s="91"/>
    </row>
    <row r="746" spans="16:18">
      <c r="P746" s="38"/>
      <c r="R746" s="91"/>
    </row>
    <row r="747" spans="16:18">
      <c r="P747" s="38"/>
      <c r="R747" s="91"/>
    </row>
    <row r="748" spans="16:18">
      <c r="P748" s="38"/>
      <c r="R748" s="91"/>
    </row>
    <row r="749" spans="16:18">
      <c r="P749" s="38"/>
      <c r="R749" s="91"/>
    </row>
    <row r="750" spans="16:18">
      <c r="P750" s="38"/>
      <c r="R750" s="91"/>
    </row>
    <row r="751" spans="16:18">
      <c r="P751" s="38"/>
      <c r="R751" s="91"/>
    </row>
    <row r="752" spans="16:18">
      <c r="P752" s="38"/>
      <c r="R752" s="91"/>
    </row>
    <row r="753" spans="16:18">
      <c r="P753" s="38"/>
      <c r="R753" s="91"/>
    </row>
    <row r="754" spans="16:18">
      <c r="P754" s="38"/>
      <c r="R754" s="91"/>
    </row>
    <row r="755" spans="16:18">
      <c r="P755" s="38"/>
      <c r="R755" s="91"/>
    </row>
    <row r="756" spans="16:18">
      <c r="P756" s="38"/>
      <c r="R756" s="91"/>
    </row>
    <row r="757" spans="16:18">
      <c r="P757" s="38"/>
      <c r="R757" s="91"/>
    </row>
    <row r="758" spans="16:18">
      <c r="P758" s="38"/>
      <c r="R758" s="91"/>
    </row>
    <row r="759" spans="16:18">
      <c r="P759" s="38"/>
      <c r="R759" s="91"/>
    </row>
    <row r="760" spans="16:18">
      <c r="P760" s="38"/>
      <c r="R760" s="91"/>
    </row>
    <row r="761" spans="16:18">
      <c r="P761" s="38"/>
      <c r="R761" s="91"/>
    </row>
    <row r="762" spans="16:18">
      <c r="P762" s="38"/>
      <c r="R762" s="91"/>
    </row>
    <row r="763" spans="16:18">
      <c r="P763" s="38"/>
      <c r="R763" s="91"/>
    </row>
    <row r="764" spans="16:18">
      <c r="P764" s="38"/>
      <c r="R764" s="91"/>
    </row>
    <row r="765" spans="16:18">
      <c r="P765" s="38"/>
      <c r="R765" s="91"/>
    </row>
    <row r="766" spans="16:18">
      <c r="P766" s="38"/>
      <c r="R766" s="91"/>
    </row>
    <row r="767" spans="16:18">
      <c r="P767" s="38"/>
      <c r="R767" s="91"/>
    </row>
    <row r="768" spans="16:18">
      <c r="P768" s="38"/>
      <c r="R768" s="91"/>
    </row>
    <row r="769" spans="16:18">
      <c r="P769" s="38"/>
      <c r="R769" s="91"/>
    </row>
    <row r="770" spans="16:18">
      <c r="P770" s="38"/>
      <c r="R770" s="91"/>
    </row>
    <row r="771" spans="16:18">
      <c r="P771" s="38"/>
      <c r="R771" s="91"/>
    </row>
    <row r="772" spans="16:18">
      <c r="P772" s="38"/>
      <c r="R772" s="91"/>
    </row>
    <row r="773" spans="16:18">
      <c r="P773" s="38"/>
      <c r="R773" s="91"/>
    </row>
    <row r="774" spans="16:18">
      <c r="P774" s="38"/>
      <c r="R774" s="91"/>
    </row>
    <row r="775" spans="16:18">
      <c r="P775" s="38"/>
      <c r="R775" s="91"/>
    </row>
    <row r="776" spans="16:18">
      <c r="P776" s="38"/>
      <c r="R776" s="91"/>
    </row>
    <row r="777" spans="16:18">
      <c r="P777" s="38"/>
      <c r="R777" s="91"/>
    </row>
    <row r="778" spans="16:18">
      <c r="P778" s="38"/>
      <c r="R778" s="91"/>
    </row>
    <row r="779" spans="16:18">
      <c r="P779" s="38"/>
      <c r="R779" s="91"/>
    </row>
    <row r="780" spans="16:18">
      <c r="P780" s="38"/>
      <c r="R780" s="91"/>
    </row>
    <row r="781" spans="16:18">
      <c r="P781" s="38"/>
      <c r="R781" s="91"/>
    </row>
    <row r="782" spans="16:18">
      <c r="P782" s="38"/>
      <c r="R782" s="91"/>
    </row>
    <row r="783" spans="16:18">
      <c r="P783" s="38"/>
      <c r="R783" s="91"/>
    </row>
    <row r="784" spans="16:18">
      <c r="P784" s="38"/>
      <c r="R784" s="91"/>
    </row>
    <row r="785" spans="16:18">
      <c r="P785" s="38"/>
      <c r="R785" s="91"/>
    </row>
    <row r="786" spans="16:18">
      <c r="P786" s="38"/>
      <c r="R786" s="91"/>
    </row>
    <row r="787" spans="16:18">
      <c r="P787" s="38"/>
      <c r="R787" s="91"/>
    </row>
    <row r="788" spans="16:18">
      <c r="P788" s="38"/>
      <c r="R788" s="91"/>
    </row>
    <row r="789" spans="16:18">
      <c r="P789" s="38"/>
      <c r="R789" s="91"/>
    </row>
    <row r="790" spans="16:18">
      <c r="P790" s="38"/>
      <c r="R790" s="91"/>
    </row>
    <row r="791" spans="16:18">
      <c r="P791" s="38"/>
      <c r="R791" s="91"/>
    </row>
    <row r="792" spans="16:18">
      <c r="P792" s="38"/>
      <c r="R792" s="91"/>
    </row>
    <row r="793" spans="16:18">
      <c r="P793" s="38"/>
      <c r="R793" s="91"/>
    </row>
    <row r="794" spans="16:18">
      <c r="P794" s="38"/>
      <c r="R794" s="91"/>
    </row>
    <row r="795" spans="16:18">
      <c r="P795" s="38"/>
      <c r="R795" s="91"/>
    </row>
    <row r="796" spans="16:18">
      <c r="P796" s="38"/>
      <c r="R796" s="91"/>
    </row>
    <row r="797" spans="16:18">
      <c r="P797" s="38"/>
      <c r="R797" s="91"/>
    </row>
    <row r="798" spans="16:18">
      <c r="P798" s="38"/>
      <c r="R798" s="91"/>
    </row>
    <row r="799" spans="16:18">
      <c r="P799" s="38"/>
      <c r="R799" s="91"/>
    </row>
    <row r="800" spans="16:18">
      <c r="P800" s="38"/>
      <c r="R800" s="91"/>
    </row>
    <row r="801" spans="16:18">
      <c r="P801" s="38"/>
      <c r="R801" s="91"/>
    </row>
    <row r="802" spans="16:18">
      <c r="P802" s="38"/>
      <c r="R802" s="91"/>
    </row>
    <row r="803" spans="16:18">
      <c r="P803" s="38"/>
      <c r="R803" s="91"/>
    </row>
    <row r="804" spans="16:18">
      <c r="P804" s="38"/>
      <c r="R804" s="91"/>
    </row>
    <row r="805" spans="16:18">
      <c r="P805" s="38"/>
      <c r="R805" s="91"/>
    </row>
    <row r="806" spans="16:18">
      <c r="P806" s="38"/>
      <c r="R806" s="91"/>
    </row>
    <row r="807" spans="16:18">
      <c r="P807" s="38"/>
      <c r="R807" s="91"/>
    </row>
    <row r="808" spans="16:18">
      <c r="P808" s="38"/>
      <c r="R808" s="91"/>
    </row>
    <row r="809" spans="16:18">
      <c r="P809" s="38"/>
      <c r="R809" s="91"/>
    </row>
    <row r="810" spans="16:18">
      <c r="P810" s="38"/>
      <c r="R810" s="91"/>
    </row>
    <row r="811" spans="16:18">
      <c r="P811" s="38"/>
      <c r="R811" s="91"/>
    </row>
    <row r="812" spans="16:18">
      <c r="P812" s="38"/>
      <c r="R812" s="91"/>
    </row>
    <row r="813" spans="16:18">
      <c r="P813" s="38"/>
      <c r="R813" s="91"/>
    </row>
    <row r="814" spans="16:18">
      <c r="P814" s="38"/>
      <c r="R814" s="91"/>
    </row>
    <row r="815" spans="16:18">
      <c r="P815" s="38"/>
      <c r="R815" s="91"/>
    </row>
    <row r="816" spans="16:18">
      <c r="P816" s="38"/>
      <c r="R816" s="91"/>
    </row>
    <row r="817" spans="16:18">
      <c r="P817" s="38"/>
      <c r="R817" s="91"/>
    </row>
    <row r="818" spans="16:18">
      <c r="P818" s="38"/>
      <c r="R818" s="91"/>
    </row>
    <row r="819" spans="16:18">
      <c r="P819" s="38"/>
      <c r="R819" s="91"/>
    </row>
    <row r="820" spans="16:18">
      <c r="P820" s="38"/>
      <c r="R820" s="91"/>
    </row>
    <row r="821" spans="16:18">
      <c r="P821" s="38"/>
      <c r="R821" s="91"/>
    </row>
    <row r="822" spans="16:18">
      <c r="P822" s="38"/>
      <c r="R822" s="91"/>
    </row>
    <row r="823" spans="16:18">
      <c r="P823" s="38"/>
      <c r="R823" s="91"/>
    </row>
    <row r="824" spans="16:18">
      <c r="P824" s="38"/>
      <c r="R824" s="91"/>
    </row>
    <row r="825" spans="16:18">
      <c r="P825" s="38"/>
      <c r="R825" s="91"/>
    </row>
    <row r="826" spans="16:18">
      <c r="P826" s="38"/>
      <c r="R826" s="91"/>
    </row>
    <row r="827" spans="16:18">
      <c r="P827" s="38"/>
      <c r="R827" s="91"/>
    </row>
    <row r="828" spans="16:18">
      <c r="P828" s="38"/>
      <c r="R828" s="91"/>
    </row>
    <row r="829" spans="16:18">
      <c r="P829" s="38"/>
      <c r="R829" s="91"/>
    </row>
    <row r="830" spans="16:18">
      <c r="P830" s="38"/>
      <c r="R830" s="91"/>
    </row>
    <row r="831" spans="16:18">
      <c r="P831" s="38"/>
      <c r="R831" s="91"/>
    </row>
    <row r="832" spans="16:18">
      <c r="P832" s="38"/>
      <c r="R832" s="91"/>
    </row>
    <row r="833" spans="16:18">
      <c r="P833" s="38"/>
      <c r="R833" s="91"/>
    </row>
    <row r="834" spans="16:18">
      <c r="P834" s="38"/>
      <c r="R834" s="91"/>
    </row>
    <row r="835" spans="16:18">
      <c r="P835" s="38"/>
      <c r="R835" s="91"/>
    </row>
    <row r="836" spans="16:18">
      <c r="P836" s="38"/>
      <c r="R836" s="91"/>
    </row>
    <row r="837" spans="16:18">
      <c r="P837" s="38"/>
      <c r="R837" s="91"/>
    </row>
    <row r="838" spans="16:18">
      <c r="P838" s="38"/>
      <c r="R838" s="91"/>
    </row>
    <row r="839" spans="16:18">
      <c r="P839" s="38"/>
      <c r="R839" s="91"/>
    </row>
    <row r="840" spans="16:18">
      <c r="P840" s="38"/>
      <c r="R840" s="91"/>
    </row>
    <row r="841" spans="16:18">
      <c r="P841" s="38"/>
      <c r="R841" s="91"/>
    </row>
    <row r="842" spans="16:18">
      <c r="P842" s="38"/>
      <c r="R842" s="91"/>
    </row>
    <row r="843" spans="16:18">
      <c r="P843" s="38"/>
      <c r="R843" s="91"/>
    </row>
    <row r="844" spans="16:18">
      <c r="P844" s="38"/>
      <c r="R844" s="91"/>
    </row>
    <row r="845" spans="16:18">
      <c r="P845" s="38"/>
      <c r="R845" s="91"/>
    </row>
    <row r="846" spans="16:18">
      <c r="P846" s="38"/>
      <c r="R846" s="91"/>
    </row>
    <row r="847" spans="16:18">
      <c r="P847" s="38"/>
      <c r="R847" s="91"/>
    </row>
    <row r="848" spans="16:18">
      <c r="P848" s="38"/>
      <c r="R848" s="91"/>
    </row>
    <row r="849" spans="16:18">
      <c r="P849" s="38"/>
      <c r="R849" s="91"/>
    </row>
    <row r="850" spans="16:18">
      <c r="P850" s="38"/>
      <c r="R850" s="91"/>
    </row>
    <row r="851" spans="16:18">
      <c r="P851" s="38"/>
      <c r="R851" s="91"/>
    </row>
    <row r="852" spans="16:18">
      <c r="P852" s="38"/>
      <c r="R852" s="91"/>
    </row>
    <row r="853" spans="16:18">
      <c r="P853" s="38"/>
      <c r="R853" s="91"/>
    </row>
    <row r="854" spans="16:18">
      <c r="P854" s="38"/>
      <c r="R854" s="91"/>
    </row>
    <row r="855" spans="16:18">
      <c r="P855" s="38"/>
      <c r="R855" s="91"/>
    </row>
    <row r="856" spans="16:18">
      <c r="P856" s="38"/>
      <c r="R856" s="91"/>
    </row>
    <row r="857" spans="16:18">
      <c r="P857" s="38"/>
      <c r="R857" s="91"/>
    </row>
    <row r="858" spans="16:18">
      <c r="P858" s="38"/>
      <c r="R858" s="91"/>
    </row>
    <row r="859" spans="16:18">
      <c r="P859" s="38"/>
      <c r="R859" s="91"/>
    </row>
    <row r="860" spans="16:18">
      <c r="P860" s="38"/>
      <c r="R860" s="91"/>
    </row>
    <row r="861" spans="16:18">
      <c r="P861" s="38"/>
      <c r="R861" s="91"/>
    </row>
    <row r="862" spans="16:18">
      <c r="P862" s="38"/>
      <c r="R862" s="91"/>
    </row>
    <row r="863" spans="16:18">
      <c r="P863" s="38"/>
      <c r="R863" s="91"/>
    </row>
    <row r="864" spans="16:18">
      <c r="P864" s="38"/>
      <c r="R864" s="91"/>
    </row>
    <row r="865" spans="16:18">
      <c r="P865" s="38"/>
      <c r="R865" s="91"/>
    </row>
    <row r="866" spans="16:18">
      <c r="P866" s="38"/>
      <c r="R866" s="91"/>
    </row>
    <row r="867" spans="16:18">
      <c r="P867" s="38"/>
      <c r="R867" s="91"/>
    </row>
    <row r="868" spans="16:18">
      <c r="P868" s="38"/>
      <c r="R868" s="91"/>
    </row>
    <row r="869" spans="16:18">
      <c r="P869" s="38"/>
      <c r="R869" s="91"/>
    </row>
    <row r="870" spans="16:18">
      <c r="P870" s="38"/>
      <c r="R870" s="91"/>
    </row>
    <row r="871" spans="16:18">
      <c r="P871" s="38"/>
      <c r="R871" s="91"/>
    </row>
    <row r="872" spans="16:18">
      <c r="P872" s="38"/>
      <c r="R872" s="91"/>
    </row>
    <row r="873" spans="16:18">
      <c r="P873" s="38"/>
      <c r="R873" s="91"/>
    </row>
    <row r="874" spans="16:18">
      <c r="P874" s="38"/>
      <c r="R874" s="91"/>
    </row>
    <row r="875" spans="16:18">
      <c r="P875" s="38"/>
      <c r="R875" s="91"/>
    </row>
    <row r="876" spans="16:18">
      <c r="P876" s="38"/>
      <c r="R876" s="91"/>
    </row>
    <row r="877" spans="16:18">
      <c r="P877" s="38"/>
      <c r="R877" s="91"/>
    </row>
    <row r="878" spans="16:18">
      <c r="P878" s="38"/>
      <c r="R878" s="91"/>
    </row>
    <row r="879" spans="16:18">
      <c r="P879" s="38"/>
      <c r="R879" s="91"/>
    </row>
    <row r="880" spans="16:18">
      <c r="P880" s="38"/>
      <c r="R880" s="91"/>
    </row>
    <row r="881" spans="16:18">
      <c r="P881" s="38"/>
      <c r="R881" s="91"/>
    </row>
    <row r="882" spans="16:18">
      <c r="P882" s="38"/>
      <c r="R882" s="91"/>
    </row>
    <row r="883" spans="16:18">
      <c r="P883" s="38"/>
      <c r="R883" s="91"/>
    </row>
    <row r="884" spans="16:18">
      <c r="P884" s="38"/>
      <c r="R884" s="91"/>
    </row>
    <row r="885" spans="16:18">
      <c r="P885" s="38"/>
      <c r="R885" s="91"/>
    </row>
    <row r="886" spans="16:18">
      <c r="P886" s="38"/>
      <c r="R886" s="91"/>
    </row>
    <row r="887" spans="16:18">
      <c r="P887" s="38"/>
      <c r="R887" s="91"/>
    </row>
    <row r="888" spans="16:18">
      <c r="P888" s="38"/>
      <c r="R888" s="91"/>
    </row>
    <row r="889" spans="16:18">
      <c r="P889" s="38"/>
      <c r="R889" s="91"/>
    </row>
    <row r="890" spans="16:18">
      <c r="P890" s="38"/>
      <c r="R890" s="91"/>
    </row>
    <row r="891" spans="16:18">
      <c r="P891" s="38"/>
      <c r="R891" s="91"/>
    </row>
    <row r="892" spans="16:18">
      <c r="P892" s="38"/>
      <c r="R892" s="91"/>
    </row>
    <row r="893" spans="16:18">
      <c r="P893" s="38"/>
      <c r="R893" s="91"/>
    </row>
    <row r="894" spans="16:18">
      <c r="P894" s="38"/>
      <c r="R894" s="91"/>
    </row>
    <row r="895" spans="16:18">
      <c r="P895" s="38"/>
      <c r="R895" s="91"/>
    </row>
    <row r="896" spans="16:18">
      <c r="P896" s="38"/>
      <c r="R896" s="91"/>
    </row>
    <row r="897" spans="16:18">
      <c r="P897" s="38"/>
      <c r="R897" s="91"/>
    </row>
    <row r="898" spans="16:18">
      <c r="P898" s="38"/>
      <c r="R898" s="91"/>
    </row>
    <row r="899" spans="16:18">
      <c r="P899" s="38"/>
      <c r="R899" s="91"/>
    </row>
    <row r="900" spans="16:18">
      <c r="P900" s="38"/>
      <c r="R900" s="91"/>
    </row>
    <row r="901" spans="16:18">
      <c r="P901" s="38"/>
      <c r="R901" s="91"/>
    </row>
    <row r="902" spans="16:18">
      <c r="P902" s="38"/>
      <c r="R902" s="91"/>
    </row>
    <row r="903" spans="16:18">
      <c r="P903" s="38"/>
      <c r="R903" s="91"/>
    </row>
    <row r="904" spans="16:18">
      <c r="P904" s="38"/>
      <c r="R904" s="91"/>
    </row>
    <row r="905" spans="16:18">
      <c r="P905" s="38"/>
      <c r="R905" s="91"/>
    </row>
    <row r="906" spans="16:18">
      <c r="P906" s="38"/>
      <c r="R906" s="91"/>
    </row>
    <row r="907" spans="16:18">
      <c r="P907" s="38"/>
      <c r="R907" s="91"/>
    </row>
    <row r="908" spans="16:18">
      <c r="P908" s="38"/>
      <c r="R908" s="91"/>
    </row>
    <row r="909" spans="16:18">
      <c r="P909" s="38"/>
      <c r="R909" s="91"/>
    </row>
    <row r="910" spans="16:18">
      <c r="P910" s="38"/>
      <c r="R910" s="91"/>
    </row>
    <row r="911" spans="16:18">
      <c r="P911" s="38"/>
      <c r="R911" s="91"/>
    </row>
    <row r="912" spans="16:18">
      <c r="P912" s="38"/>
      <c r="R912" s="91"/>
    </row>
    <row r="913" spans="16:18">
      <c r="P913" s="38"/>
      <c r="R913" s="91"/>
    </row>
    <row r="914" spans="16:18">
      <c r="P914" s="38"/>
      <c r="R914" s="91"/>
    </row>
    <row r="915" spans="16:18">
      <c r="P915" s="38"/>
      <c r="R915" s="91"/>
    </row>
    <row r="916" spans="16:18">
      <c r="P916" s="38"/>
      <c r="R916" s="91"/>
    </row>
    <row r="917" spans="16:18">
      <c r="P917" s="38"/>
      <c r="R917" s="91"/>
    </row>
    <row r="918" spans="16:18">
      <c r="P918" s="38"/>
      <c r="R918" s="91"/>
    </row>
    <row r="919" spans="16:18">
      <c r="P919" s="38"/>
      <c r="R919" s="91"/>
    </row>
    <row r="920" spans="16:18">
      <c r="P920" s="38"/>
      <c r="R920" s="91"/>
    </row>
    <row r="921" spans="16:18">
      <c r="P921" s="38"/>
      <c r="R921" s="91"/>
    </row>
    <row r="922" spans="16:18">
      <c r="P922" s="38"/>
      <c r="R922" s="91"/>
    </row>
    <row r="923" spans="16:18">
      <c r="P923" s="38"/>
      <c r="R923" s="91"/>
    </row>
    <row r="924" spans="16:18">
      <c r="P924" s="38"/>
      <c r="R924" s="91"/>
    </row>
    <row r="925" spans="16:18">
      <c r="P925" s="38"/>
      <c r="R925" s="91"/>
    </row>
    <row r="926" spans="16:18">
      <c r="P926" s="38"/>
      <c r="R926" s="91"/>
    </row>
    <row r="927" spans="16:18">
      <c r="P927" s="38"/>
      <c r="R927" s="91"/>
    </row>
    <row r="928" spans="16:18">
      <c r="P928" s="38"/>
      <c r="R928" s="91"/>
    </row>
    <row r="929" spans="16:18">
      <c r="P929" s="38"/>
      <c r="R929" s="91"/>
    </row>
    <row r="930" spans="16:18">
      <c r="P930" s="38"/>
      <c r="R930" s="91"/>
    </row>
    <row r="931" spans="16:18">
      <c r="P931" s="38"/>
      <c r="R931" s="91"/>
    </row>
    <row r="932" spans="16:18">
      <c r="P932" s="38"/>
      <c r="R932" s="91"/>
    </row>
    <row r="933" spans="16:18">
      <c r="P933" s="38"/>
      <c r="R933" s="91"/>
    </row>
    <row r="934" spans="16:18">
      <c r="P934" s="38"/>
      <c r="R934" s="91"/>
    </row>
    <row r="935" spans="16:18">
      <c r="P935" s="38"/>
      <c r="R935" s="91"/>
    </row>
    <row r="936" spans="16:18">
      <c r="P936" s="38"/>
      <c r="R936" s="91"/>
    </row>
    <row r="937" spans="16:18">
      <c r="P937" s="38"/>
      <c r="R937" s="91"/>
    </row>
    <row r="938" spans="16:18">
      <c r="P938" s="38"/>
      <c r="R938" s="91"/>
    </row>
    <row r="939" spans="16:18">
      <c r="P939" s="38"/>
      <c r="R939" s="91"/>
    </row>
    <row r="940" spans="16:18">
      <c r="P940" s="38"/>
      <c r="R940" s="91"/>
    </row>
    <row r="941" spans="16:18">
      <c r="P941" s="38"/>
      <c r="R941" s="91"/>
    </row>
    <row r="942" spans="16:18">
      <c r="P942" s="38"/>
      <c r="R942" s="91"/>
    </row>
    <row r="943" spans="16:18">
      <c r="P943" s="38"/>
      <c r="R943" s="91"/>
    </row>
    <row r="944" spans="16:18">
      <c r="P944" s="38"/>
      <c r="R944" s="91"/>
    </row>
    <row r="945" spans="16:18">
      <c r="P945" s="38"/>
      <c r="R945" s="91"/>
    </row>
    <row r="946" spans="16:18">
      <c r="P946" s="38"/>
      <c r="R946" s="91"/>
    </row>
    <row r="947" spans="16:18">
      <c r="P947" s="38"/>
      <c r="R947" s="91"/>
    </row>
    <row r="948" spans="16:18">
      <c r="P948" s="38"/>
      <c r="R948" s="91"/>
    </row>
    <row r="949" spans="16:18">
      <c r="P949" s="38"/>
      <c r="R949" s="91"/>
    </row>
    <row r="950" spans="16:18">
      <c r="P950" s="38"/>
      <c r="R950" s="91"/>
    </row>
    <row r="951" spans="16:18">
      <c r="P951" s="38"/>
      <c r="R951" s="91"/>
    </row>
    <row r="952" spans="16:18">
      <c r="P952" s="38"/>
      <c r="R952" s="91"/>
    </row>
    <row r="953" spans="16:18">
      <c r="P953" s="38"/>
      <c r="R953" s="91"/>
    </row>
    <row r="954" spans="16:18">
      <c r="P954" s="38"/>
      <c r="R954" s="91"/>
    </row>
    <row r="955" spans="16:18">
      <c r="P955" s="38"/>
      <c r="R955" s="91"/>
    </row>
    <row r="956" spans="16:18">
      <c r="P956" s="38"/>
      <c r="R956" s="91"/>
    </row>
    <row r="957" spans="16:18">
      <c r="P957" s="38"/>
      <c r="R957" s="91"/>
    </row>
    <row r="958" spans="16:18">
      <c r="P958" s="38"/>
      <c r="R958" s="91"/>
    </row>
    <row r="959" spans="16:18">
      <c r="P959" s="38"/>
      <c r="R959" s="91"/>
    </row>
    <row r="960" spans="16:18">
      <c r="P960" s="38"/>
      <c r="R960" s="91"/>
    </row>
    <row r="961" spans="16:18">
      <c r="P961" s="38"/>
      <c r="R961" s="91"/>
    </row>
    <row r="962" spans="16:18">
      <c r="P962" s="38"/>
      <c r="R962" s="91"/>
    </row>
    <row r="963" spans="16:18">
      <c r="P963" s="38"/>
      <c r="R963" s="91"/>
    </row>
    <row r="964" spans="16:18">
      <c r="P964" s="38"/>
      <c r="R964" s="91"/>
    </row>
    <row r="965" spans="16:18">
      <c r="P965" s="38"/>
      <c r="R965" s="91"/>
    </row>
    <row r="966" spans="16:18">
      <c r="P966" s="38"/>
      <c r="R966" s="91"/>
    </row>
    <row r="967" spans="16:18">
      <c r="P967" s="38"/>
      <c r="R967" s="91"/>
    </row>
    <row r="968" spans="16:18">
      <c r="P968" s="38"/>
      <c r="R968" s="91"/>
    </row>
    <row r="969" spans="16:18">
      <c r="P969" s="38"/>
      <c r="R969" s="91"/>
    </row>
    <row r="970" spans="16:18">
      <c r="P970" s="38"/>
      <c r="R970" s="91"/>
    </row>
    <row r="971" spans="16:18">
      <c r="P971" s="38"/>
      <c r="R971" s="91"/>
    </row>
    <row r="972" spans="16:18">
      <c r="P972" s="38"/>
      <c r="R972" s="91"/>
    </row>
    <row r="973" spans="16:18">
      <c r="P973" s="38"/>
      <c r="R973" s="91"/>
    </row>
    <row r="974" spans="16:18">
      <c r="P974" s="38"/>
      <c r="R974" s="91"/>
    </row>
    <row r="975" spans="16:18">
      <c r="P975" s="38"/>
      <c r="R975" s="91"/>
    </row>
    <row r="976" spans="16:18">
      <c r="P976" s="38"/>
      <c r="R976" s="91"/>
    </row>
    <row r="977" spans="16:18">
      <c r="P977" s="38"/>
      <c r="R977" s="91"/>
    </row>
    <row r="978" spans="16:18">
      <c r="P978" s="38"/>
      <c r="R978" s="91"/>
    </row>
    <row r="979" spans="16:18">
      <c r="P979" s="38"/>
      <c r="R979" s="91"/>
    </row>
    <row r="980" spans="16:18">
      <c r="P980" s="38"/>
      <c r="R980" s="91"/>
    </row>
    <row r="981" spans="16:18">
      <c r="P981" s="38"/>
      <c r="R981" s="91"/>
    </row>
    <row r="982" spans="16:18">
      <c r="P982" s="38"/>
      <c r="R982" s="91"/>
    </row>
    <row r="983" spans="16:18">
      <c r="P983" s="38"/>
      <c r="R983" s="91"/>
    </row>
    <row r="984" spans="16:18">
      <c r="P984" s="38"/>
      <c r="R984" s="91"/>
    </row>
    <row r="985" spans="16:18">
      <c r="P985" s="38"/>
      <c r="R985" s="91"/>
    </row>
    <row r="986" spans="16:18">
      <c r="P986" s="38"/>
      <c r="R986" s="91"/>
    </row>
    <row r="987" spans="16:18">
      <c r="P987" s="38"/>
      <c r="R987" s="91"/>
    </row>
    <row r="988" spans="16:18">
      <c r="P988" s="38"/>
      <c r="R988" s="91"/>
    </row>
    <row r="989" spans="16:18">
      <c r="P989" s="38"/>
      <c r="R989" s="91"/>
    </row>
    <row r="990" spans="16:18">
      <c r="P990" s="38"/>
      <c r="R990" s="91"/>
    </row>
    <row r="991" spans="16:18">
      <c r="P991" s="38"/>
      <c r="R991" s="91"/>
    </row>
    <row r="992" spans="16:18">
      <c r="P992" s="38"/>
      <c r="R992" s="91"/>
    </row>
    <row r="993" spans="16:18">
      <c r="P993" s="38"/>
      <c r="R993" s="91"/>
    </row>
    <row r="994" spans="16:18">
      <c r="P994" s="38"/>
      <c r="R994" s="91"/>
    </row>
    <row r="995" spans="16:18">
      <c r="P995" s="38"/>
      <c r="R995" s="91"/>
    </row>
    <row r="996" spans="16:18">
      <c r="P996" s="38"/>
      <c r="R996" s="91"/>
    </row>
    <row r="997" spans="16:18">
      <c r="P997" s="38"/>
      <c r="R997" s="91"/>
    </row>
    <row r="998" spans="16:18">
      <c r="P998" s="38"/>
      <c r="R998" s="91"/>
    </row>
    <row r="999" spans="16:18">
      <c r="P999" s="38"/>
      <c r="R999" s="91"/>
    </row>
  </sheetData>
  <autoFilter ref="A3:Q185" xr:uid="{00000000-0009-0000-0000-000001000000}">
    <sortState xmlns:xlrd2="http://schemas.microsoft.com/office/spreadsheetml/2017/richdata2" ref="A3:Q185">
      <sortCondition ref="A3:A185"/>
    </sortState>
  </autoFilter>
  <mergeCells count="2">
    <mergeCell ref="A1:Q1"/>
    <mergeCell ref="A2:Q2"/>
  </mergeCells>
  <pageMargins left="0.51181102362204722" right="0.51181102362204722" top="0.78740157480314965" bottom="0.78740157480314965" header="0" footer="0"/>
  <pageSetup paperSize="9" fitToHeight="0" pageOrder="overThenDown"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000"/>
  <sheetViews>
    <sheetView workbookViewId="0">
      <pane ySplit="3" topLeftCell="A4" activePane="bottomLeft" state="frozen"/>
      <selection pane="bottomLeft" activeCell="B5" sqref="B5"/>
    </sheetView>
  </sheetViews>
  <sheetFormatPr defaultColWidth="14.42578125" defaultRowHeight="15" customHeight="1"/>
  <cols>
    <col min="1" max="1" width="32.140625" customWidth="1"/>
    <col min="2" max="2" width="17.42578125" customWidth="1"/>
    <col min="3" max="3" width="13" customWidth="1"/>
    <col min="4" max="4" width="43.42578125" customWidth="1"/>
    <col min="5" max="5" width="16.42578125" customWidth="1"/>
    <col min="6" max="6" width="13" customWidth="1"/>
    <col min="7" max="7" width="30" customWidth="1"/>
    <col min="8" max="8" width="29.140625" customWidth="1"/>
    <col min="9" max="9" width="32.85546875" customWidth="1"/>
    <col min="10" max="10" width="36.42578125" customWidth="1"/>
    <col min="11" max="11" width="22.42578125" customWidth="1"/>
    <col min="12" max="12" width="10.85546875" customWidth="1"/>
    <col min="13" max="13" width="13.85546875" customWidth="1"/>
    <col min="14" max="14" width="15.42578125" customWidth="1"/>
    <col min="15" max="15" width="20.85546875" customWidth="1"/>
    <col min="16" max="16" width="19.7109375" customWidth="1"/>
    <col min="17" max="17" width="35.85546875" customWidth="1"/>
    <col min="18" max="18" width="30.140625" customWidth="1"/>
    <col min="19" max="19" width="14" customWidth="1"/>
  </cols>
  <sheetData>
    <row r="1" spans="1:19" ht="45" customHeight="1">
      <c r="A1" s="99" t="s">
        <v>0</v>
      </c>
      <c r="B1" s="100"/>
      <c r="C1" s="100"/>
      <c r="D1" s="100"/>
      <c r="E1" s="100"/>
      <c r="F1" s="100"/>
      <c r="G1" s="100"/>
      <c r="H1" s="100"/>
      <c r="I1" s="100"/>
      <c r="J1" s="100"/>
      <c r="K1" s="100"/>
      <c r="L1" s="100"/>
      <c r="M1" s="100"/>
      <c r="N1" s="100"/>
      <c r="O1" s="100"/>
      <c r="P1" s="100"/>
      <c r="Q1" s="100"/>
      <c r="R1" s="101"/>
      <c r="S1" s="1"/>
    </row>
    <row r="2" spans="1:19" ht="49.5" customHeight="1">
      <c r="A2" s="99" t="s">
        <v>3</v>
      </c>
      <c r="B2" s="100"/>
      <c r="C2" s="100"/>
      <c r="D2" s="100"/>
      <c r="E2" s="100"/>
      <c r="F2" s="100"/>
      <c r="G2" s="100"/>
      <c r="H2" s="100"/>
      <c r="I2" s="100"/>
      <c r="J2" s="100"/>
      <c r="K2" s="100"/>
      <c r="L2" s="100"/>
      <c r="M2" s="100"/>
      <c r="N2" s="100"/>
      <c r="O2" s="100"/>
      <c r="P2" s="100"/>
      <c r="Q2" s="100"/>
      <c r="R2" s="101"/>
      <c r="S2" s="1"/>
    </row>
    <row r="3" spans="1:19" ht="71.25" customHeight="1">
      <c r="A3" s="5" t="s">
        <v>5</v>
      </c>
      <c r="B3" s="5" t="s">
        <v>6</v>
      </c>
      <c r="C3" s="5" t="s">
        <v>7</v>
      </c>
      <c r="D3" s="5" t="s">
        <v>8</v>
      </c>
      <c r="E3" s="5" t="s">
        <v>9</v>
      </c>
      <c r="F3" s="5" t="s">
        <v>10</v>
      </c>
      <c r="G3" s="5" t="s">
        <v>11</v>
      </c>
      <c r="H3" s="5" t="s">
        <v>12</v>
      </c>
      <c r="I3" s="8" t="s">
        <v>15</v>
      </c>
      <c r="J3" s="8" t="s">
        <v>17</v>
      </c>
      <c r="K3" s="5" t="s">
        <v>19</v>
      </c>
      <c r="L3" s="5" t="s">
        <v>20</v>
      </c>
      <c r="M3" s="5" t="s">
        <v>21</v>
      </c>
      <c r="N3" s="5" t="s">
        <v>22</v>
      </c>
      <c r="O3" s="5" t="s">
        <v>23</v>
      </c>
      <c r="P3" s="5" t="s">
        <v>24</v>
      </c>
      <c r="Q3" s="11" t="s">
        <v>27</v>
      </c>
      <c r="R3" s="5" t="s">
        <v>29</v>
      </c>
      <c r="S3" s="5" t="s">
        <v>30</v>
      </c>
    </row>
    <row r="4" spans="1:19" ht="78.75" customHeight="1">
      <c r="A4" s="14" t="s">
        <v>32</v>
      </c>
      <c r="B4" s="14" t="s">
        <v>33</v>
      </c>
      <c r="C4" s="14" t="s">
        <v>34</v>
      </c>
      <c r="D4" s="17" t="s">
        <v>37</v>
      </c>
      <c r="E4" s="14" t="s">
        <v>42</v>
      </c>
      <c r="F4" s="14" t="s">
        <v>43</v>
      </c>
      <c r="G4" s="14" t="s">
        <v>44</v>
      </c>
      <c r="H4" s="14" t="s">
        <v>45</v>
      </c>
      <c r="I4" s="20"/>
      <c r="J4" s="22">
        <v>711898.83</v>
      </c>
      <c r="K4" s="14" t="s">
        <v>51</v>
      </c>
      <c r="L4" s="14">
        <v>3</v>
      </c>
      <c r="M4" s="14">
        <v>39</v>
      </c>
      <c r="N4" s="14">
        <v>90</v>
      </c>
      <c r="O4" s="22">
        <v>711898.83</v>
      </c>
      <c r="P4" s="14"/>
      <c r="Q4" s="25">
        <v>46052</v>
      </c>
      <c r="R4" s="14" t="s">
        <v>58</v>
      </c>
      <c r="S4" s="14"/>
    </row>
    <row r="5" spans="1:19" ht="86.25" customHeight="1">
      <c r="A5" s="14" t="s">
        <v>59</v>
      </c>
      <c r="B5" s="14" t="s">
        <v>60</v>
      </c>
      <c r="C5" s="14" t="s">
        <v>34</v>
      </c>
      <c r="D5" s="17" t="s">
        <v>61</v>
      </c>
      <c r="E5" s="14" t="s">
        <v>42</v>
      </c>
      <c r="F5" s="14" t="s">
        <v>43</v>
      </c>
      <c r="G5" s="14" t="s">
        <v>44</v>
      </c>
      <c r="H5" s="14" t="s">
        <v>45</v>
      </c>
      <c r="I5" s="22">
        <v>278193.74</v>
      </c>
      <c r="J5" s="22">
        <v>235764.17</v>
      </c>
      <c r="K5" s="14" t="s">
        <v>51</v>
      </c>
      <c r="L5" s="14">
        <v>3</v>
      </c>
      <c r="M5" s="14">
        <v>39</v>
      </c>
      <c r="N5" s="14">
        <v>90</v>
      </c>
      <c r="O5" s="22">
        <v>235764.17</v>
      </c>
      <c r="P5" s="14"/>
      <c r="Q5" s="25">
        <v>46089</v>
      </c>
      <c r="R5" s="14" t="s">
        <v>62</v>
      </c>
      <c r="S5" s="14"/>
    </row>
    <row r="6" spans="1:19" ht="120" customHeight="1">
      <c r="A6" s="14" t="s">
        <v>63</v>
      </c>
      <c r="B6" s="14" t="s">
        <v>64</v>
      </c>
      <c r="C6" s="14" t="s">
        <v>34</v>
      </c>
      <c r="D6" s="17" t="s">
        <v>65</v>
      </c>
      <c r="E6" s="14" t="s">
        <v>42</v>
      </c>
      <c r="F6" s="14" t="s">
        <v>43</v>
      </c>
      <c r="G6" s="14" t="s">
        <v>44</v>
      </c>
      <c r="H6" s="14" t="s">
        <v>45</v>
      </c>
      <c r="I6" s="22">
        <v>178021.98</v>
      </c>
      <c r="J6" s="22">
        <v>147026.21</v>
      </c>
      <c r="K6" s="14" t="s">
        <v>51</v>
      </c>
      <c r="L6" s="14">
        <v>3</v>
      </c>
      <c r="M6" s="14" t="s">
        <v>66</v>
      </c>
      <c r="N6" s="14">
        <v>90</v>
      </c>
      <c r="O6" s="22">
        <v>147026.21</v>
      </c>
      <c r="P6" s="14"/>
      <c r="Q6" s="25">
        <v>46096</v>
      </c>
      <c r="R6" s="14" t="s">
        <v>58</v>
      </c>
      <c r="S6" s="14"/>
    </row>
    <row r="7" spans="1:19" ht="99.75" customHeight="1">
      <c r="A7" s="14" t="s">
        <v>67</v>
      </c>
      <c r="B7" s="14" t="s">
        <v>68</v>
      </c>
      <c r="C7" s="14" t="s">
        <v>34</v>
      </c>
      <c r="D7" s="17" t="s">
        <v>69</v>
      </c>
      <c r="E7" s="14" t="s">
        <v>42</v>
      </c>
      <c r="F7" s="14" t="s">
        <v>43</v>
      </c>
      <c r="G7" s="14" t="s">
        <v>44</v>
      </c>
      <c r="H7" s="14" t="s">
        <v>45</v>
      </c>
      <c r="I7" s="22">
        <v>1788625.4</v>
      </c>
      <c r="J7" s="22">
        <v>1186740.72</v>
      </c>
      <c r="K7" s="14" t="s">
        <v>51</v>
      </c>
      <c r="L7" s="14">
        <v>3</v>
      </c>
      <c r="M7" s="14">
        <v>39</v>
      </c>
      <c r="N7" s="14">
        <v>90</v>
      </c>
      <c r="O7" s="22">
        <v>1186740.72</v>
      </c>
      <c r="P7" s="14"/>
      <c r="Q7" s="25">
        <v>46201</v>
      </c>
      <c r="R7" s="14" t="s">
        <v>70</v>
      </c>
      <c r="S7" s="14"/>
    </row>
    <row r="8" spans="1:19" ht="63.75">
      <c r="A8" s="14" t="s">
        <v>71</v>
      </c>
      <c r="B8" s="14" t="s">
        <v>72</v>
      </c>
      <c r="C8" s="14" t="s">
        <v>34</v>
      </c>
      <c r="D8" s="17" t="s">
        <v>73</v>
      </c>
      <c r="E8" s="14" t="s">
        <v>42</v>
      </c>
      <c r="F8" s="14" t="s">
        <v>43</v>
      </c>
      <c r="G8" s="14" t="s">
        <v>44</v>
      </c>
      <c r="H8" s="14" t="s">
        <v>45</v>
      </c>
      <c r="I8" s="22">
        <v>589425.93999999994</v>
      </c>
      <c r="J8" s="22">
        <v>357450.67</v>
      </c>
      <c r="K8" s="14" t="s">
        <v>51</v>
      </c>
      <c r="L8" s="14">
        <v>3</v>
      </c>
      <c r="M8" s="14">
        <v>39</v>
      </c>
      <c r="N8" s="14">
        <v>90</v>
      </c>
      <c r="O8" s="22">
        <v>357450.67</v>
      </c>
      <c r="P8" s="14"/>
      <c r="Q8" s="25">
        <v>46243</v>
      </c>
      <c r="R8" s="14" t="s">
        <v>74</v>
      </c>
      <c r="S8" s="14"/>
    </row>
    <row r="9" spans="1:19" ht="117" customHeight="1">
      <c r="A9" s="14" t="s">
        <v>75</v>
      </c>
      <c r="B9" s="14" t="s">
        <v>76</v>
      </c>
      <c r="C9" s="14" t="s">
        <v>34</v>
      </c>
      <c r="D9" s="17" t="s">
        <v>77</v>
      </c>
      <c r="E9" s="14" t="s">
        <v>42</v>
      </c>
      <c r="F9" s="14" t="s">
        <v>43</v>
      </c>
      <c r="G9" s="14" t="s">
        <v>44</v>
      </c>
      <c r="H9" s="14" t="s">
        <v>45</v>
      </c>
      <c r="I9" s="22">
        <v>303533.13</v>
      </c>
      <c r="J9" s="22">
        <v>223050</v>
      </c>
      <c r="K9" s="14" t="s">
        <v>51</v>
      </c>
      <c r="L9" s="14">
        <v>3</v>
      </c>
      <c r="M9" s="14" t="s">
        <v>66</v>
      </c>
      <c r="N9" s="14">
        <v>90</v>
      </c>
      <c r="O9" s="22">
        <v>223050</v>
      </c>
      <c r="P9" s="14"/>
      <c r="Q9" s="25">
        <v>46294</v>
      </c>
      <c r="R9" s="14" t="s">
        <v>62</v>
      </c>
      <c r="S9" s="14"/>
    </row>
    <row r="10" spans="1:19" ht="91.5" customHeight="1">
      <c r="A10" s="14" t="s">
        <v>78</v>
      </c>
      <c r="B10" s="14" t="s">
        <v>79</v>
      </c>
      <c r="C10" s="14" t="s">
        <v>34</v>
      </c>
      <c r="D10" s="17" t="s">
        <v>80</v>
      </c>
      <c r="E10" s="14" t="s">
        <v>42</v>
      </c>
      <c r="F10" s="14" t="s">
        <v>43</v>
      </c>
      <c r="G10" s="14" t="s">
        <v>44</v>
      </c>
      <c r="H10" s="14" t="s">
        <v>45</v>
      </c>
      <c r="I10" s="22">
        <v>207116.3</v>
      </c>
      <c r="J10" s="22">
        <v>103406.04</v>
      </c>
      <c r="K10" s="14" t="s">
        <v>51</v>
      </c>
      <c r="L10" s="14">
        <v>3</v>
      </c>
      <c r="M10" s="14" t="s">
        <v>66</v>
      </c>
      <c r="N10" s="14">
        <v>90</v>
      </c>
      <c r="O10" s="22">
        <v>103406.04</v>
      </c>
      <c r="P10" s="14"/>
      <c r="Q10" s="25">
        <v>46365</v>
      </c>
      <c r="R10" s="14" t="s">
        <v>62</v>
      </c>
      <c r="S10" s="14"/>
    </row>
    <row r="11" spans="1:19" ht="38.25">
      <c r="A11" s="14" t="s">
        <v>82</v>
      </c>
      <c r="B11" s="14" t="s">
        <v>83</v>
      </c>
      <c r="C11" s="14" t="s">
        <v>34</v>
      </c>
      <c r="D11" s="17" t="s">
        <v>85</v>
      </c>
      <c r="E11" s="14" t="s">
        <v>87</v>
      </c>
      <c r="F11" s="14" t="s">
        <v>43</v>
      </c>
      <c r="G11" s="14" t="s">
        <v>44</v>
      </c>
      <c r="H11" s="14" t="s">
        <v>88</v>
      </c>
      <c r="I11" s="22">
        <v>8632.66</v>
      </c>
      <c r="J11" s="22">
        <v>5200</v>
      </c>
      <c r="K11" s="14" t="s">
        <v>51</v>
      </c>
      <c r="L11" s="14">
        <v>3</v>
      </c>
      <c r="M11" s="14">
        <v>39</v>
      </c>
      <c r="N11" s="14">
        <v>90</v>
      </c>
      <c r="O11" s="22">
        <v>5200</v>
      </c>
      <c r="P11" s="14"/>
      <c r="Q11" s="25">
        <v>46216</v>
      </c>
      <c r="R11" s="14" t="s">
        <v>62</v>
      </c>
      <c r="S11" s="14"/>
    </row>
    <row r="12" spans="1:19" ht="51">
      <c r="A12" s="14" t="s">
        <v>92</v>
      </c>
      <c r="B12" s="14" t="s">
        <v>96</v>
      </c>
      <c r="C12" s="14" t="s">
        <v>34</v>
      </c>
      <c r="D12" s="17" t="s">
        <v>97</v>
      </c>
      <c r="E12" s="14" t="s">
        <v>87</v>
      </c>
      <c r="F12" s="14" t="s">
        <v>98</v>
      </c>
      <c r="G12" s="14" t="s">
        <v>44</v>
      </c>
      <c r="H12" s="14" t="s">
        <v>100</v>
      </c>
      <c r="I12" s="22">
        <v>5050108.84</v>
      </c>
      <c r="J12" s="22">
        <v>3862940.0666666599</v>
      </c>
      <c r="K12" s="14" t="s">
        <v>51</v>
      </c>
      <c r="L12" s="14">
        <v>3</v>
      </c>
      <c r="M12" s="14">
        <v>3</v>
      </c>
      <c r="N12" s="14" t="s">
        <v>102</v>
      </c>
      <c r="O12" s="22">
        <v>3862940.0666666599</v>
      </c>
      <c r="P12" s="14"/>
      <c r="Q12" s="25">
        <v>46295</v>
      </c>
      <c r="R12" s="14" t="s">
        <v>62</v>
      </c>
      <c r="S12" s="14"/>
    </row>
    <row r="13" spans="1:19" ht="140.25">
      <c r="A13" s="14" t="s">
        <v>105</v>
      </c>
      <c r="B13" s="14" t="s">
        <v>107</v>
      </c>
      <c r="C13" s="14" t="s">
        <v>110</v>
      </c>
      <c r="D13" s="17" t="s">
        <v>112</v>
      </c>
      <c r="E13" s="14" t="s">
        <v>113</v>
      </c>
      <c r="F13" s="14" t="s">
        <v>55</v>
      </c>
      <c r="G13" s="14" t="s">
        <v>44</v>
      </c>
      <c r="H13" s="14" t="s">
        <v>114</v>
      </c>
      <c r="I13" s="22">
        <v>46106851.840000004</v>
      </c>
      <c r="J13" s="22">
        <v>33962636.400000006</v>
      </c>
      <c r="K13" s="14" t="s">
        <v>51</v>
      </c>
      <c r="L13" s="14">
        <v>3</v>
      </c>
      <c r="M13" s="14">
        <v>37</v>
      </c>
      <c r="N13" s="14">
        <v>90</v>
      </c>
      <c r="O13" s="22">
        <v>33962636.400000006</v>
      </c>
      <c r="P13" s="14"/>
      <c r="Q13" s="25">
        <v>46082</v>
      </c>
      <c r="R13" s="14" t="s">
        <v>116</v>
      </c>
      <c r="S13" s="14"/>
    </row>
    <row r="14" spans="1:19" ht="127.5">
      <c r="A14" s="14" t="s">
        <v>117</v>
      </c>
      <c r="B14" s="14" t="s">
        <v>118</v>
      </c>
      <c r="C14" s="14" t="s">
        <v>110</v>
      </c>
      <c r="D14" s="17" t="s">
        <v>119</v>
      </c>
      <c r="E14" s="14" t="s">
        <v>113</v>
      </c>
      <c r="F14" s="14" t="s">
        <v>55</v>
      </c>
      <c r="G14" s="14" t="s">
        <v>44</v>
      </c>
      <c r="H14" s="14" t="s">
        <v>114</v>
      </c>
      <c r="I14" s="22">
        <v>37612467.412566669</v>
      </c>
      <c r="J14" s="22">
        <v>28408424.75</v>
      </c>
      <c r="K14" s="14" t="s">
        <v>51</v>
      </c>
      <c r="L14" s="14">
        <v>3</v>
      </c>
      <c r="M14" s="14">
        <v>37</v>
      </c>
      <c r="N14" s="14">
        <v>90</v>
      </c>
      <c r="O14" s="22">
        <v>28408424.75</v>
      </c>
      <c r="P14" s="14"/>
      <c r="Q14" s="25">
        <v>46118</v>
      </c>
      <c r="R14" s="14" t="s">
        <v>124</v>
      </c>
      <c r="S14" s="14"/>
    </row>
    <row r="15" spans="1:19" ht="140.25">
      <c r="A15" s="14" t="s">
        <v>125</v>
      </c>
      <c r="B15" s="14" t="s">
        <v>126</v>
      </c>
      <c r="C15" s="14" t="s">
        <v>110</v>
      </c>
      <c r="D15" s="17" t="s">
        <v>112</v>
      </c>
      <c r="E15" s="14" t="s">
        <v>113</v>
      </c>
      <c r="F15" s="14" t="s">
        <v>55</v>
      </c>
      <c r="G15" s="14" t="s">
        <v>44</v>
      </c>
      <c r="H15" s="14" t="s">
        <v>114</v>
      </c>
      <c r="I15" s="22">
        <v>38487739.461333334</v>
      </c>
      <c r="J15" s="22">
        <v>20722154.77</v>
      </c>
      <c r="K15" s="14" t="s">
        <v>51</v>
      </c>
      <c r="L15" s="14">
        <v>3</v>
      </c>
      <c r="M15" s="14">
        <v>37</v>
      </c>
      <c r="N15" s="14">
        <v>90</v>
      </c>
      <c r="O15" s="22">
        <v>20722154.770000003</v>
      </c>
      <c r="P15" s="14"/>
      <c r="Q15" s="25">
        <v>46248</v>
      </c>
      <c r="R15" s="14" t="s">
        <v>116</v>
      </c>
      <c r="S15" s="14"/>
    </row>
    <row r="16" spans="1:19" ht="140.25">
      <c r="A16" s="14" t="s">
        <v>132</v>
      </c>
      <c r="B16" s="14" t="s">
        <v>134</v>
      </c>
      <c r="C16" s="14" t="s">
        <v>110</v>
      </c>
      <c r="D16" s="17" t="s">
        <v>135</v>
      </c>
      <c r="E16" s="14" t="s">
        <v>113</v>
      </c>
      <c r="F16" s="14" t="s">
        <v>55</v>
      </c>
      <c r="G16" s="14" t="s">
        <v>44</v>
      </c>
      <c r="H16" s="14" t="s">
        <v>114</v>
      </c>
      <c r="I16" s="22">
        <v>50328893.174100004</v>
      </c>
      <c r="J16" s="22">
        <v>29149402.827600002</v>
      </c>
      <c r="K16" s="14" t="s">
        <v>51</v>
      </c>
      <c r="L16" s="14">
        <v>3</v>
      </c>
      <c r="M16" s="14">
        <v>37</v>
      </c>
      <c r="N16" s="14">
        <v>90</v>
      </c>
      <c r="O16" s="22">
        <v>29149402.827600002</v>
      </c>
      <c r="P16" s="14"/>
      <c r="Q16" s="25">
        <v>46252</v>
      </c>
      <c r="R16" s="14" t="s">
        <v>116</v>
      </c>
      <c r="S16" s="14"/>
    </row>
    <row r="17" spans="1:19" ht="140.25">
      <c r="A17" s="14" t="s">
        <v>140</v>
      </c>
      <c r="B17" s="14" t="s">
        <v>141</v>
      </c>
      <c r="C17" s="14" t="s">
        <v>110</v>
      </c>
      <c r="D17" s="17" t="s">
        <v>143</v>
      </c>
      <c r="E17" s="14" t="s">
        <v>113</v>
      </c>
      <c r="F17" s="14" t="s">
        <v>55</v>
      </c>
      <c r="G17" s="14" t="s">
        <v>44</v>
      </c>
      <c r="H17" s="14" t="s">
        <v>144</v>
      </c>
      <c r="I17" s="22">
        <v>24993001.175999999</v>
      </c>
      <c r="J17" s="22">
        <v>14419039.140000001</v>
      </c>
      <c r="K17" s="14" t="s">
        <v>51</v>
      </c>
      <c r="L17" s="14">
        <v>3</v>
      </c>
      <c r="M17" s="14">
        <v>37</v>
      </c>
      <c r="N17" s="14">
        <v>90</v>
      </c>
      <c r="O17" s="22">
        <v>14419039.140000001</v>
      </c>
      <c r="P17" s="14"/>
      <c r="Q17" s="25">
        <v>46259</v>
      </c>
      <c r="R17" s="14" t="s">
        <v>146</v>
      </c>
      <c r="S17" s="14"/>
    </row>
    <row r="18" spans="1:19" ht="127.5">
      <c r="A18" s="14" t="s">
        <v>147</v>
      </c>
      <c r="B18" s="14" t="s">
        <v>148</v>
      </c>
      <c r="C18" s="14" t="s">
        <v>110</v>
      </c>
      <c r="D18" s="17" t="s">
        <v>149</v>
      </c>
      <c r="E18" s="14" t="s">
        <v>113</v>
      </c>
      <c r="F18" s="14" t="s">
        <v>55</v>
      </c>
      <c r="G18" s="14" t="s">
        <v>44</v>
      </c>
      <c r="H18" s="14" t="s">
        <v>144</v>
      </c>
      <c r="I18" s="22">
        <v>35215856.708999999</v>
      </c>
      <c r="J18" s="22">
        <v>17982565.127999999</v>
      </c>
      <c r="K18" s="14" t="s">
        <v>51</v>
      </c>
      <c r="L18" s="14">
        <v>3</v>
      </c>
      <c r="M18" s="14">
        <v>37</v>
      </c>
      <c r="N18" s="14">
        <v>90</v>
      </c>
      <c r="O18" s="22">
        <v>17982565.127999999</v>
      </c>
      <c r="P18" s="14"/>
      <c r="Q18" s="25">
        <v>46342</v>
      </c>
      <c r="R18" s="14" t="s">
        <v>124</v>
      </c>
      <c r="S18" s="14"/>
    </row>
    <row r="19" spans="1:19" ht="127.5">
      <c r="A19" s="14" t="s">
        <v>154</v>
      </c>
      <c r="B19" s="14" t="s">
        <v>155</v>
      </c>
      <c r="C19" s="14" t="s">
        <v>110</v>
      </c>
      <c r="D19" s="17" t="s">
        <v>156</v>
      </c>
      <c r="E19" s="14" t="s">
        <v>113</v>
      </c>
      <c r="F19" s="14" t="s">
        <v>55</v>
      </c>
      <c r="G19" s="14" t="s">
        <v>44</v>
      </c>
      <c r="H19" s="14" t="s">
        <v>144</v>
      </c>
      <c r="I19" s="22">
        <v>29262931.983999997</v>
      </c>
      <c r="J19" s="22">
        <v>14713206.02</v>
      </c>
      <c r="K19" s="14" t="s">
        <v>51</v>
      </c>
      <c r="L19" s="14">
        <v>3</v>
      </c>
      <c r="M19" s="14">
        <v>37</v>
      </c>
      <c r="N19" s="14">
        <v>90</v>
      </c>
      <c r="O19" s="22">
        <v>14713206.02</v>
      </c>
      <c r="P19" s="14"/>
      <c r="Q19" s="25">
        <v>46353</v>
      </c>
      <c r="R19" s="14" t="s">
        <v>124</v>
      </c>
      <c r="S19" s="14"/>
    </row>
    <row r="20" spans="1:19" ht="89.25">
      <c r="A20" s="14" t="s">
        <v>162</v>
      </c>
      <c r="B20" s="14" t="s">
        <v>163</v>
      </c>
      <c r="C20" s="14" t="s">
        <v>164</v>
      </c>
      <c r="D20" s="17" t="s">
        <v>165</v>
      </c>
      <c r="E20" s="14" t="s">
        <v>166</v>
      </c>
      <c r="F20" s="14" t="s">
        <v>55</v>
      </c>
      <c r="G20" s="14" t="s">
        <v>44</v>
      </c>
      <c r="H20" s="14" t="s">
        <v>167</v>
      </c>
      <c r="I20" s="22">
        <v>376820</v>
      </c>
      <c r="J20" s="22">
        <v>264520</v>
      </c>
      <c r="K20" s="14" t="s">
        <v>51</v>
      </c>
      <c r="L20" s="14">
        <v>3</v>
      </c>
      <c r="M20" s="14">
        <v>39</v>
      </c>
      <c r="N20" s="14">
        <v>90</v>
      </c>
      <c r="O20" s="22">
        <v>264520</v>
      </c>
      <c r="P20" s="14"/>
      <c r="Q20" s="25">
        <v>46172</v>
      </c>
      <c r="R20" s="14" t="s">
        <v>62</v>
      </c>
      <c r="S20" s="14"/>
    </row>
    <row r="21" spans="1:19" ht="15.75" customHeight="1">
      <c r="A21" s="14" t="s">
        <v>172</v>
      </c>
      <c r="B21" s="14" t="s">
        <v>174</v>
      </c>
      <c r="C21" s="14" t="s">
        <v>175</v>
      </c>
      <c r="D21" s="17" t="s">
        <v>178</v>
      </c>
      <c r="E21" s="14" t="s">
        <v>166</v>
      </c>
      <c r="F21" s="14" t="s">
        <v>55</v>
      </c>
      <c r="G21" s="14" t="s">
        <v>44</v>
      </c>
      <c r="H21" s="14" t="s">
        <v>179</v>
      </c>
      <c r="I21" s="22">
        <v>17824.2</v>
      </c>
      <c r="J21" s="22">
        <v>10725.91</v>
      </c>
      <c r="K21" s="14" t="s">
        <v>51</v>
      </c>
      <c r="L21" s="14">
        <v>3</v>
      </c>
      <c r="M21" s="14">
        <v>39</v>
      </c>
      <c r="N21" s="14">
        <v>90</v>
      </c>
      <c r="O21" s="22">
        <v>10725.91</v>
      </c>
      <c r="P21" s="14"/>
      <c r="Q21" s="25">
        <v>46216</v>
      </c>
      <c r="R21" s="14" t="s">
        <v>62</v>
      </c>
      <c r="S21" s="14"/>
    </row>
    <row r="22" spans="1:19" ht="15.75" customHeight="1">
      <c r="A22" s="14" t="s">
        <v>182</v>
      </c>
      <c r="B22" s="14" t="s">
        <v>183</v>
      </c>
      <c r="C22" s="14" t="s">
        <v>185</v>
      </c>
      <c r="D22" s="17" t="s">
        <v>188</v>
      </c>
      <c r="E22" s="14" t="s">
        <v>166</v>
      </c>
      <c r="F22" s="14" t="s">
        <v>43</v>
      </c>
      <c r="G22" s="14" t="s">
        <v>44</v>
      </c>
      <c r="H22" s="14" t="s">
        <v>191</v>
      </c>
      <c r="I22" s="31">
        <v>34244707.2657713</v>
      </c>
      <c r="J22" s="31">
        <v>13457887.630000001</v>
      </c>
      <c r="K22" s="14" t="s">
        <v>51</v>
      </c>
      <c r="L22" s="14">
        <v>3</v>
      </c>
      <c r="M22" s="14">
        <v>39</v>
      </c>
      <c r="N22" s="14">
        <v>90</v>
      </c>
      <c r="O22" s="22">
        <v>13457887.630000001</v>
      </c>
      <c r="P22" s="14"/>
      <c r="Q22" s="25">
        <v>46234</v>
      </c>
      <c r="R22" s="14" t="s">
        <v>195</v>
      </c>
      <c r="S22" s="14"/>
    </row>
    <row r="23" spans="1:19" ht="86.25" customHeight="1">
      <c r="A23" s="14" t="s">
        <v>197</v>
      </c>
      <c r="B23" s="14" t="s">
        <v>199</v>
      </c>
      <c r="C23" s="14" t="s">
        <v>34</v>
      </c>
      <c r="D23" s="17" t="s">
        <v>201</v>
      </c>
      <c r="E23" s="14" t="s">
        <v>166</v>
      </c>
      <c r="F23" s="14" t="s">
        <v>55</v>
      </c>
      <c r="G23" s="14" t="s">
        <v>44</v>
      </c>
      <c r="H23" s="14" t="s">
        <v>88</v>
      </c>
      <c r="I23" s="22">
        <v>14524.65</v>
      </c>
      <c r="J23" s="22">
        <v>8635.9699999999993</v>
      </c>
      <c r="K23" s="14" t="s">
        <v>51</v>
      </c>
      <c r="L23" s="14">
        <v>3</v>
      </c>
      <c r="M23" s="14">
        <v>39</v>
      </c>
      <c r="N23" s="14">
        <v>90</v>
      </c>
      <c r="O23" s="22">
        <v>8635.9699999999993</v>
      </c>
      <c r="P23" s="14"/>
      <c r="Q23" s="25">
        <v>46253</v>
      </c>
      <c r="R23" s="14" t="s">
        <v>202</v>
      </c>
      <c r="S23" s="14"/>
    </row>
    <row r="24" spans="1:19" ht="15.75" customHeight="1">
      <c r="A24" s="14" t="s">
        <v>203</v>
      </c>
      <c r="B24" s="14" t="s">
        <v>204</v>
      </c>
      <c r="C24" s="14" t="s">
        <v>34</v>
      </c>
      <c r="D24" s="17" t="s">
        <v>206</v>
      </c>
      <c r="E24" s="14" t="s">
        <v>166</v>
      </c>
      <c r="F24" s="14" t="s">
        <v>55</v>
      </c>
      <c r="G24" s="14" t="s">
        <v>44</v>
      </c>
      <c r="H24" s="14" t="s">
        <v>95</v>
      </c>
      <c r="I24" s="22">
        <v>731976.56</v>
      </c>
      <c r="J24" s="22">
        <v>420938.36</v>
      </c>
      <c r="K24" s="14" t="s">
        <v>51</v>
      </c>
      <c r="L24" s="14">
        <v>3</v>
      </c>
      <c r="M24" s="14">
        <v>33</v>
      </c>
      <c r="N24" s="14">
        <v>90</v>
      </c>
      <c r="O24" s="22">
        <v>420938.36</v>
      </c>
      <c r="P24" s="14"/>
      <c r="Q24" s="25">
        <v>46294</v>
      </c>
      <c r="R24" s="14" t="s">
        <v>62</v>
      </c>
      <c r="S24" s="14"/>
    </row>
    <row r="25" spans="1:19" ht="66.75" customHeight="1">
      <c r="A25" s="14" t="s">
        <v>209</v>
      </c>
      <c r="B25" s="14" t="s">
        <v>210</v>
      </c>
      <c r="C25" s="14" t="s">
        <v>34</v>
      </c>
      <c r="D25" s="17" t="s">
        <v>211</v>
      </c>
      <c r="E25" s="14" t="s">
        <v>166</v>
      </c>
      <c r="F25" s="14" t="s">
        <v>55</v>
      </c>
      <c r="G25" s="14" t="s">
        <v>44</v>
      </c>
      <c r="H25" s="14" t="s">
        <v>88</v>
      </c>
      <c r="I25" s="22">
        <v>7029.95</v>
      </c>
      <c r="J25" s="22">
        <v>3872.76</v>
      </c>
      <c r="K25" s="14" t="s">
        <v>51</v>
      </c>
      <c r="L25" s="14">
        <v>3</v>
      </c>
      <c r="M25" s="14">
        <v>39</v>
      </c>
      <c r="N25" s="14">
        <v>80</v>
      </c>
      <c r="O25" s="22">
        <v>3872.76</v>
      </c>
      <c r="P25" s="14"/>
      <c r="Q25" s="25">
        <v>46313</v>
      </c>
      <c r="R25" s="32" t="s">
        <v>202</v>
      </c>
      <c r="S25" s="14"/>
    </row>
    <row r="26" spans="1:19" ht="15.75" customHeight="1">
      <c r="A26" s="14" t="s">
        <v>216</v>
      </c>
      <c r="B26" s="14" t="s">
        <v>219</v>
      </c>
      <c r="C26" s="14" t="s">
        <v>50</v>
      </c>
      <c r="D26" s="17" t="s">
        <v>222</v>
      </c>
      <c r="E26" s="14" t="s">
        <v>224</v>
      </c>
      <c r="F26" s="14" t="s">
        <v>98</v>
      </c>
      <c r="G26" s="14" t="s">
        <v>44</v>
      </c>
      <c r="H26" s="14" t="s">
        <v>225</v>
      </c>
      <c r="I26" s="22">
        <v>17350394.16</v>
      </c>
      <c r="J26" s="22">
        <v>8754197.3800000008</v>
      </c>
      <c r="K26" s="14" t="s">
        <v>51</v>
      </c>
      <c r="L26" s="14">
        <v>3</v>
      </c>
      <c r="M26" s="14">
        <v>40</v>
      </c>
      <c r="N26" s="14">
        <v>90</v>
      </c>
      <c r="O26" s="22">
        <v>8754197.3800000008</v>
      </c>
      <c r="P26" s="14"/>
      <c r="Q26" s="25">
        <v>46027</v>
      </c>
      <c r="R26" s="14" t="s">
        <v>86</v>
      </c>
      <c r="S26" s="14"/>
    </row>
    <row r="27" spans="1:19" ht="15.75" customHeight="1">
      <c r="A27" s="14" t="s">
        <v>229</v>
      </c>
      <c r="B27" s="14" t="s">
        <v>230</v>
      </c>
      <c r="C27" s="14" t="s">
        <v>50</v>
      </c>
      <c r="D27" s="17" t="s">
        <v>232</v>
      </c>
      <c r="E27" s="14" t="s">
        <v>224</v>
      </c>
      <c r="F27" s="14" t="s">
        <v>98</v>
      </c>
      <c r="G27" s="14" t="s">
        <v>44</v>
      </c>
      <c r="H27" s="14" t="s">
        <v>237</v>
      </c>
      <c r="I27" s="22">
        <v>5496000</v>
      </c>
      <c r="J27" s="22">
        <v>5496000</v>
      </c>
      <c r="K27" s="14" t="s">
        <v>51</v>
      </c>
      <c r="L27" s="14">
        <v>3</v>
      </c>
      <c r="M27" s="14">
        <v>40</v>
      </c>
      <c r="N27" s="14">
        <v>90</v>
      </c>
      <c r="O27" s="22">
        <v>5496000</v>
      </c>
      <c r="P27" s="14"/>
      <c r="Q27" s="25">
        <v>46027</v>
      </c>
      <c r="R27" s="14" t="s">
        <v>86</v>
      </c>
      <c r="S27" s="14"/>
    </row>
    <row r="28" spans="1:19" ht="15.75" customHeight="1">
      <c r="A28" s="14" t="s">
        <v>242</v>
      </c>
      <c r="B28" s="14" t="s">
        <v>243</v>
      </c>
      <c r="C28" s="14" t="s">
        <v>34</v>
      </c>
      <c r="D28" s="17" t="s">
        <v>244</v>
      </c>
      <c r="E28" s="14" t="s">
        <v>224</v>
      </c>
      <c r="F28" s="14" t="s">
        <v>98</v>
      </c>
      <c r="G28" s="14" t="s">
        <v>44</v>
      </c>
      <c r="H28" s="14" t="s">
        <v>100</v>
      </c>
      <c r="I28" s="22">
        <v>281804.45</v>
      </c>
      <c r="J28" s="22">
        <v>211353.34</v>
      </c>
      <c r="K28" s="14" t="s">
        <v>51</v>
      </c>
      <c r="L28" s="14">
        <v>3</v>
      </c>
      <c r="M28" s="14">
        <v>40</v>
      </c>
      <c r="N28" s="14">
        <v>90</v>
      </c>
      <c r="O28" s="22">
        <v>211353.34</v>
      </c>
      <c r="P28" s="14"/>
      <c r="Q28" s="25">
        <v>46139</v>
      </c>
      <c r="R28" s="14" t="s">
        <v>62</v>
      </c>
      <c r="S28" s="14"/>
    </row>
    <row r="29" spans="1:19" ht="15.75" customHeight="1">
      <c r="A29" s="14" t="s">
        <v>253</v>
      </c>
      <c r="B29" s="14" t="s">
        <v>255</v>
      </c>
      <c r="C29" s="14" t="s">
        <v>50</v>
      </c>
      <c r="D29" s="17" t="s">
        <v>256</v>
      </c>
      <c r="E29" s="14" t="s">
        <v>224</v>
      </c>
      <c r="F29" s="14" t="s">
        <v>98</v>
      </c>
      <c r="G29" s="14" t="s">
        <v>44</v>
      </c>
      <c r="H29" s="14" t="s">
        <v>225</v>
      </c>
      <c r="I29" s="22">
        <v>5023944.3100000005</v>
      </c>
      <c r="J29" s="22">
        <v>2446344.0240547946</v>
      </c>
      <c r="K29" s="14" t="s">
        <v>56</v>
      </c>
      <c r="L29" s="14">
        <v>4</v>
      </c>
      <c r="M29" s="14">
        <v>40</v>
      </c>
      <c r="N29" s="14">
        <v>90</v>
      </c>
      <c r="O29" s="22">
        <v>2446344.0240547946</v>
      </c>
      <c r="P29" s="14"/>
      <c r="Q29" s="25">
        <v>46155</v>
      </c>
      <c r="R29" s="14" t="s">
        <v>86</v>
      </c>
      <c r="S29" s="14"/>
    </row>
    <row r="30" spans="1:19" ht="15.75" customHeight="1">
      <c r="A30" s="14" t="s">
        <v>261</v>
      </c>
      <c r="B30" s="14" t="s">
        <v>262</v>
      </c>
      <c r="C30" s="14" t="s">
        <v>50</v>
      </c>
      <c r="D30" s="17" t="s">
        <v>264</v>
      </c>
      <c r="E30" s="14" t="s">
        <v>224</v>
      </c>
      <c r="F30" s="14" t="s">
        <v>43</v>
      </c>
      <c r="G30" s="14" t="s">
        <v>44</v>
      </c>
      <c r="H30" s="14" t="s">
        <v>265</v>
      </c>
      <c r="I30" s="22">
        <v>1604.6</v>
      </c>
      <c r="J30" s="22">
        <v>1604.6</v>
      </c>
      <c r="K30" s="14" t="s">
        <v>51</v>
      </c>
      <c r="L30" s="14">
        <v>3</v>
      </c>
      <c r="M30" s="14">
        <v>40</v>
      </c>
      <c r="N30" s="14">
        <v>90</v>
      </c>
      <c r="O30" s="22">
        <v>1604.6</v>
      </c>
      <c r="P30" s="14"/>
      <c r="Q30" s="25">
        <v>46214</v>
      </c>
      <c r="R30" s="14" t="s">
        <v>86</v>
      </c>
      <c r="S30" s="14"/>
    </row>
    <row r="31" spans="1:19" ht="15.75" customHeight="1">
      <c r="A31" s="14" t="s">
        <v>266</v>
      </c>
      <c r="B31" s="14" t="s">
        <v>267</v>
      </c>
      <c r="C31" s="14" t="s">
        <v>130</v>
      </c>
      <c r="D31" s="17" t="s">
        <v>269</v>
      </c>
      <c r="E31" s="14" t="s">
        <v>271</v>
      </c>
      <c r="F31" s="14" t="s">
        <v>55</v>
      </c>
      <c r="G31" s="14" t="s">
        <v>44</v>
      </c>
      <c r="H31" s="14" t="s">
        <v>274</v>
      </c>
      <c r="I31" s="22">
        <v>2528897.31</v>
      </c>
      <c r="J31" s="22">
        <v>2404909.0699999998</v>
      </c>
      <c r="K31" s="14" t="s">
        <v>51</v>
      </c>
      <c r="L31" s="14">
        <v>3</v>
      </c>
      <c r="M31" s="14">
        <v>33</v>
      </c>
      <c r="N31" s="14">
        <v>90</v>
      </c>
      <c r="O31" s="22">
        <v>2404909.0699999998</v>
      </c>
      <c r="P31" s="14"/>
      <c r="Q31" s="25">
        <v>46023</v>
      </c>
      <c r="R31" s="14" t="s">
        <v>280</v>
      </c>
      <c r="S31" s="14"/>
    </row>
    <row r="32" spans="1:19" ht="15.75" customHeight="1">
      <c r="A32" s="14" t="s">
        <v>281</v>
      </c>
      <c r="B32" s="14" t="s">
        <v>282</v>
      </c>
      <c r="C32" s="14" t="s">
        <v>130</v>
      </c>
      <c r="D32" s="17" t="s">
        <v>283</v>
      </c>
      <c r="E32" s="14" t="s">
        <v>271</v>
      </c>
      <c r="F32" s="14" t="s">
        <v>55</v>
      </c>
      <c r="G32" s="14" t="s">
        <v>44</v>
      </c>
      <c r="H32" s="14" t="s">
        <v>274</v>
      </c>
      <c r="I32" s="22">
        <v>1320164.27</v>
      </c>
      <c r="J32" s="22">
        <v>1237623.05</v>
      </c>
      <c r="K32" s="14" t="s">
        <v>51</v>
      </c>
      <c r="L32" s="14">
        <v>3</v>
      </c>
      <c r="M32" s="14">
        <v>33</v>
      </c>
      <c r="N32" s="14">
        <v>90</v>
      </c>
      <c r="O32" s="22">
        <v>1237623.05</v>
      </c>
      <c r="P32" s="14"/>
      <c r="Q32" s="25">
        <v>46045</v>
      </c>
      <c r="R32" s="14" t="s">
        <v>280</v>
      </c>
      <c r="S32" s="14"/>
    </row>
    <row r="33" spans="1:19" ht="15.75" customHeight="1">
      <c r="A33" s="14" t="s">
        <v>286</v>
      </c>
      <c r="B33" s="14" t="s">
        <v>287</v>
      </c>
      <c r="C33" s="14" t="s">
        <v>130</v>
      </c>
      <c r="D33" s="17" t="s">
        <v>289</v>
      </c>
      <c r="E33" s="14" t="s">
        <v>271</v>
      </c>
      <c r="F33" s="14" t="s">
        <v>55</v>
      </c>
      <c r="G33" s="14" t="s">
        <v>44</v>
      </c>
      <c r="H33" s="14" t="s">
        <v>274</v>
      </c>
      <c r="I33" s="22">
        <v>305340.5</v>
      </c>
      <c r="J33" s="22">
        <v>288157.06</v>
      </c>
      <c r="K33" s="14" t="s">
        <v>51</v>
      </c>
      <c r="L33" s="14">
        <v>3</v>
      </c>
      <c r="M33" s="14">
        <v>33</v>
      </c>
      <c r="N33" s="14">
        <v>90</v>
      </c>
      <c r="O33" s="22">
        <v>288157.06</v>
      </c>
      <c r="P33" s="14"/>
      <c r="Q33" s="25">
        <v>46051</v>
      </c>
      <c r="R33" s="14" t="s">
        <v>280</v>
      </c>
      <c r="S33" s="14"/>
    </row>
    <row r="34" spans="1:19" ht="15.75" customHeight="1">
      <c r="A34" s="14" t="s">
        <v>290</v>
      </c>
      <c r="B34" s="14" t="s">
        <v>291</v>
      </c>
      <c r="C34" s="14" t="s">
        <v>130</v>
      </c>
      <c r="D34" s="17" t="s">
        <v>292</v>
      </c>
      <c r="E34" s="14" t="s">
        <v>271</v>
      </c>
      <c r="F34" s="14" t="s">
        <v>55</v>
      </c>
      <c r="G34" s="14" t="s">
        <v>44</v>
      </c>
      <c r="H34" s="14" t="s">
        <v>274</v>
      </c>
      <c r="I34" s="22">
        <v>355034.82</v>
      </c>
      <c r="J34" s="22">
        <v>330463.35999999999</v>
      </c>
      <c r="K34" s="14" t="s">
        <v>51</v>
      </c>
      <c r="L34" s="14">
        <v>3</v>
      </c>
      <c r="M34" s="14">
        <v>33</v>
      </c>
      <c r="N34" s="14">
        <v>90</v>
      </c>
      <c r="O34" s="22">
        <v>330463.35999999999</v>
      </c>
      <c r="P34" s="14"/>
      <c r="Q34" s="25">
        <v>46051</v>
      </c>
      <c r="R34" s="14" t="s">
        <v>280</v>
      </c>
      <c r="S34" s="14"/>
    </row>
    <row r="35" spans="1:19" ht="15.75" customHeight="1">
      <c r="A35" s="14" t="s">
        <v>295</v>
      </c>
      <c r="B35" s="14" t="s">
        <v>296</v>
      </c>
      <c r="C35" s="14" t="s">
        <v>130</v>
      </c>
      <c r="D35" s="17" t="s">
        <v>289</v>
      </c>
      <c r="E35" s="14" t="s">
        <v>271</v>
      </c>
      <c r="F35" s="14" t="s">
        <v>55</v>
      </c>
      <c r="G35" s="14" t="s">
        <v>44</v>
      </c>
      <c r="H35" s="14" t="s">
        <v>274</v>
      </c>
      <c r="I35" s="22">
        <v>168258.5</v>
      </c>
      <c r="J35" s="22">
        <v>159227.6</v>
      </c>
      <c r="K35" s="14" t="s">
        <v>51</v>
      </c>
      <c r="L35" s="14">
        <v>3</v>
      </c>
      <c r="M35" s="14">
        <v>33</v>
      </c>
      <c r="N35" s="14">
        <v>90</v>
      </c>
      <c r="O35" s="22">
        <v>159227.6</v>
      </c>
      <c r="P35" s="14"/>
      <c r="Q35" s="25">
        <v>46055</v>
      </c>
      <c r="R35" s="14" t="s">
        <v>280</v>
      </c>
      <c r="S35" s="14"/>
    </row>
    <row r="36" spans="1:19" ht="99" customHeight="1">
      <c r="A36" s="14" t="s">
        <v>300</v>
      </c>
      <c r="B36" s="14" t="s">
        <v>301</v>
      </c>
      <c r="C36" s="14" t="s">
        <v>130</v>
      </c>
      <c r="D36" s="17" t="s">
        <v>302</v>
      </c>
      <c r="E36" s="14" t="s">
        <v>271</v>
      </c>
      <c r="F36" s="14" t="s">
        <v>43</v>
      </c>
      <c r="G36" s="14" t="s">
        <v>44</v>
      </c>
      <c r="H36" s="14" t="s">
        <v>303</v>
      </c>
      <c r="I36" s="22">
        <v>438165</v>
      </c>
      <c r="J36" s="22">
        <v>356400</v>
      </c>
      <c r="K36" s="14" t="s">
        <v>51</v>
      </c>
      <c r="L36" s="14">
        <v>3</v>
      </c>
      <c r="M36" s="14">
        <v>33</v>
      </c>
      <c r="N36" s="14">
        <v>90</v>
      </c>
      <c r="O36" s="22">
        <v>356400</v>
      </c>
      <c r="P36" s="14"/>
      <c r="Q36" s="25">
        <v>46124</v>
      </c>
      <c r="R36" s="14" t="s">
        <v>280</v>
      </c>
      <c r="S36" s="14"/>
    </row>
    <row r="37" spans="1:19" ht="15.75" customHeight="1">
      <c r="A37" s="14" t="s">
        <v>308</v>
      </c>
      <c r="B37" s="14" t="s">
        <v>309</v>
      </c>
      <c r="C37" s="14" t="s">
        <v>130</v>
      </c>
      <c r="D37" s="17" t="s">
        <v>311</v>
      </c>
      <c r="E37" s="14" t="s">
        <v>271</v>
      </c>
      <c r="F37" s="14" t="s">
        <v>43</v>
      </c>
      <c r="G37" s="14" t="s">
        <v>44</v>
      </c>
      <c r="H37" s="14" t="s">
        <v>313</v>
      </c>
      <c r="I37" s="22">
        <v>1640520</v>
      </c>
      <c r="J37" s="22">
        <v>1015560.0000000001</v>
      </c>
      <c r="K37" s="14" t="s">
        <v>51</v>
      </c>
      <c r="L37" s="14">
        <v>3</v>
      </c>
      <c r="M37" s="14">
        <v>33</v>
      </c>
      <c r="N37" s="14">
        <v>90</v>
      </c>
      <c r="O37" s="22">
        <v>1015560.0000000001</v>
      </c>
      <c r="P37" s="14"/>
      <c r="Q37" s="25">
        <v>46127</v>
      </c>
      <c r="R37" s="14" t="s">
        <v>280</v>
      </c>
      <c r="S37" s="14"/>
    </row>
    <row r="38" spans="1:19" ht="15.75" customHeight="1">
      <c r="A38" s="14" t="s">
        <v>314</v>
      </c>
      <c r="B38" s="14" t="s">
        <v>315</v>
      </c>
      <c r="C38" s="14" t="s">
        <v>130</v>
      </c>
      <c r="D38" s="17" t="s">
        <v>317</v>
      </c>
      <c r="E38" s="14" t="s">
        <v>271</v>
      </c>
      <c r="F38" s="14" t="s">
        <v>43</v>
      </c>
      <c r="G38" s="14" t="s">
        <v>44</v>
      </c>
      <c r="H38" s="14" t="s">
        <v>320</v>
      </c>
      <c r="I38" s="22">
        <v>2126462.3000000003</v>
      </c>
      <c r="J38" s="22">
        <v>2102650.7999999998</v>
      </c>
      <c r="K38" s="14" t="s">
        <v>51</v>
      </c>
      <c r="L38" s="14">
        <v>3</v>
      </c>
      <c r="M38" s="14">
        <v>33</v>
      </c>
      <c r="N38" s="14">
        <v>90</v>
      </c>
      <c r="O38" s="22">
        <v>2102650.7999999998</v>
      </c>
      <c r="P38" s="14"/>
      <c r="Q38" s="25">
        <v>46186</v>
      </c>
      <c r="R38" s="14" t="s">
        <v>280</v>
      </c>
      <c r="S38" s="14"/>
    </row>
    <row r="39" spans="1:19" ht="15.75" customHeight="1">
      <c r="A39" s="14" t="s">
        <v>323</v>
      </c>
      <c r="B39" s="14" t="s">
        <v>324</v>
      </c>
      <c r="C39" s="14" t="s">
        <v>130</v>
      </c>
      <c r="D39" s="17" t="s">
        <v>325</v>
      </c>
      <c r="E39" s="14" t="s">
        <v>271</v>
      </c>
      <c r="F39" s="14" t="s">
        <v>43</v>
      </c>
      <c r="G39" s="14" t="s">
        <v>44</v>
      </c>
      <c r="H39" s="14" t="s">
        <v>313</v>
      </c>
      <c r="I39" s="22">
        <v>99673.2</v>
      </c>
      <c r="J39" s="22">
        <v>54955.8</v>
      </c>
      <c r="K39" s="14" t="s">
        <v>51</v>
      </c>
      <c r="L39" s="14">
        <v>3</v>
      </c>
      <c r="M39" s="14">
        <v>33</v>
      </c>
      <c r="N39" s="14">
        <v>90</v>
      </c>
      <c r="O39" s="22">
        <v>54955.8</v>
      </c>
      <c r="P39" s="14"/>
      <c r="Q39" s="25">
        <v>46193</v>
      </c>
      <c r="R39" s="14" t="s">
        <v>280</v>
      </c>
      <c r="S39" s="14"/>
    </row>
    <row r="40" spans="1:19" ht="15.75" customHeight="1">
      <c r="A40" s="14" t="s">
        <v>331</v>
      </c>
      <c r="B40" s="14" t="s">
        <v>332</v>
      </c>
      <c r="C40" s="14" t="s">
        <v>130</v>
      </c>
      <c r="D40" s="17" t="s">
        <v>333</v>
      </c>
      <c r="E40" s="14" t="s">
        <v>271</v>
      </c>
      <c r="F40" s="14" t="s">
        <v>55</v>
      </c>
      <c r="G40" s="14" t="s">
        <v>44</v>
      </c>
      <c r="H40" s="14" t="s">
        <v>274</v>
      </c>
      <c r="I40" s="22">
        <v>1430805.29</v>
      </c>
      <c r="J40" s="22">
        <v>680978.23</v>
      </c>
      <c r="K40" s="14" t="s">
        <v>51</v>
      </c>
      <c r="L40" s="14">
        <v>3</v>
      </c>
      <c r="M40" s="14">
        <v>33</v>
      </c>
      <c r="N40" s="14">
        <v>90</v>
      </c>
      <c r="O40" s="22">
        <v>680978.23</v>
      </c>
      <c r="P40" s="14"/>
      <c r="Q40" s="25">
        <v>46333</v>
      </c>
      <c r="R40" s="14" t="s">
        <v>280</v>
      </c>
      <c r="S40" s="14"/>
    </row>
    <row r="41" spans="1:19" ht="12.75" hidden="1" customHeight="1">
      <c r="A41" s="33"/>
      <c r="B41" s="33"/>
      <c r="C41" s="33"/>
      <c r="D41" s="34"/>
      <c r="E41" s="33"/>
      <c r="F41" s="33"/>
      <c r="G41" s="33"/>
      <c r="H41" s="33"/>
      <c r="I41" s="35">
        <f t="shared" ref="I41:J41" si="0">SUM(I4:I40)</f>
        <v>344371351.0827713</v>
      </c>
      <c r="J41" s="35">
        <f t="shared" si="0"/>
        <v>205897910.6863215</v>
      </c>
      <c r="K41" s="33"/>
      <c r="L41" s="33"/>
      <c r="M41" s="33"/>
      <c r="N41" s="33"/>
      <c r="O41" s="35">
        <f t="shared" ref="O41:P41" si="1">SUM(O4:O40)</f>
        <v>205897910.6863215</v>
      </c>
      <c r="P41" s="35">
        <f t="shared" si="1"/>
        <v>0</v>
      </c>
      <c r="Q41" s="36"/>
      <c r="R41" s="33"/>
      <c r="S41" s="37"/>
    </row>
    <row r="42" spans="1:19" ht="15.75" customHeight="1">
      <c r="Q42" s="38"/>
    </row>
    <row r="43" spans="1:19" ht="15.75" customHeight="1">
      <c r="Q43" s="38"/>
    </row>
    <row r="44" spans="1:19" ht="15.75" customHeight="1">
      <c r="Q44" s="38"/>
    </row>
    <row r="45" spans="1:19" ht="15.75" customHeight="1">
      <c r="Q45" s="38"/>
    </row>
    <row r="46" spans="1:19" ht="15.75" customHeight="1">
      <c r="Q46" s="38"/>
    </row>
    <row r="47" spans="1:19" ht="15.75" customHeight="1">
      <c r="Q47" s="38"/>
    </row>
    <row r="48" spans="1:19" ht="15.75" customHeight="1">
      <c r="Q48" s="38"/>
    </row>
    <row r="49" spans="17:17" ht="15.75" customHeight="1">
      <c r="Q49" s="38"/>
    </row>
    <row r="50" spans="17:17" ht="15.75" customHeight="1">
      <c r="Q50" s="38"/>
    </row>
    <row r="51" spans="17:17" ht="15.75" customHeight="1">
      <c r="Q51" s="38"/>
    </row>
    <row r="52" spans="17:17" ht="15.75" customHeight="1">
      <c r="Q52" s="38"/>
    </row>
    <row r="53" spans="17:17" ht="15.75" customHeight="1">
      <c r="Q53" s="38"/>
    </row>
    <row r="54" spans="17:17" ht="15.75" customHeight="1">
      <c r="Q54" s="38"/>
    </row>
    <row r="55" spans="17:17" ht="15.75" customHeight="1">
      <c r="Q55" s="38"/>
    </row>
    <row r="56" spans="17:17" ht="15.75" customHeight="1">
      <c r="Q56" s="38"/>
    </row>
    <row r="57" spans="17:17" ht="15.75" customHeight="1">
      <c r="Q57" s="38"/>
    </row>
    <row r="58" spans="17:17" ht="15.75" customHeight="1">
      <c r="Q58" s="38"/>
    </row>
    <row r="59" spans="17:17" ht="15.75" customHeight="1">
      <c r="Q59" s="38"/>
    </row>
    <row r="60" spans="17:17" ht="15.75" customHeight="1">
      <c r="Q60" s="38"/>
    </row>
    <row r="61" spans="17:17" ht="15.75" customHeight="1">
      <c r="Q61" s="38"/>
    </row>
    <row r="62" spans="17:17" ht="15.75" customHeight="1">
      <c r="Q62" s="38"/>
    </row>
    <row r="63" spans="17:17" ht="15.75" customHeight="1">
      <c r="Q63" s="38"/>
    </row>
    <row r="64" spans="17:17" ht="15.75" customHeight="1">
      <c r="Q64" s="38"/>
    </row>
    <row r="65" spans="17:17" ht="15.75" customHeight="1">
      <c r="Q65" s="38"/>
    </row>
    <row r="66" spans="17:17" ht="15.75" customHeight="1">
      <c r="Q66" s="38"/>
    </row>
    <row r="67" spans="17:17" ht="15.75" customHeight="1">
      <c r="Q67" s="38"/>
    </row>
    <row r="68" spans="17:17" ht="15.75" customHeight="1">
      <c r="Q68" s="38"/>
    </row>
    <row r="69" spans="17:17" ht="15.75" customHeight="1">
      <c r="Q69" s="38"/>
    </row>
    <row r="70" spans="17:17" ht="15.75" customHeight="1">
      <c r="Q70" s="38"/>
    </row>
    <row r="71" spans="17:17" ht="15.75" customHeight="1">
      <c r="Q71" s="38"/>
    </row>
    <row r="72" spans="17:17" ht="15.75" customHeight="1">
      <c r="Q72" s="38"/>
    </row>
    <row r="73" spans="17:17" ht="15.75" customHeight="1">
      <c r="Q73" s="38"/>
    </row>
    <row r="74" spans="17:17" ht="15.75" customHeight="1">
      <c r="Q74" s="38"/>
    </row>
    <row r="75" spans="17:17" ht="15.75" customHeight="1">
      <c r="Q75" s="38"/>
    </row>
    <row r="76" spans="17:17" ht="15.75" customHeight="1">
      <c r="Q76" s="38"/>
    </row>
    <row r="77" spans="17:17" ht="15.75" customHeight="1">
      <c r="Q77" s="38"/>
    </row>
    <row r="78" spans="17:17" ht="15.75" customHeight="1">
      <c r="Q78" s="38"/>
    </row>
    <row r="79" spans="17:17" ht="15.75" customHeight="1">
      <c r="Q79" s="38"/>
    </row>
    <row r="80" spans="17:17" ht="15.75" customHeight="1">
      <c r="Q80" s="38"/>
    </row>
    <row r="81" spans="17:17" ht="15.75" customHeight="1">
      <c r="Q81" s="38"/>
    </row>
    <row r="82" spans="17:17" ht="15.75" customHeight="1">
      <c r="Q82" s="38"/>
    </row>
    <row r="83" spans="17:17" ht="15.75" customHeight="1">
      <c r="Q83" s="38"/>
    </row>
    <row r="84" spans="17:17" ht="15.75" customHeight="1">
      <c r="Q84" s="38"/>
    </row>
    <row r="85" spans="17:17" ht="15.75" customHeight="1">
      <c r="Q85" s="38"/>
    </row>
    <row r="86" spans="17:17" ht="15.75" customHeight="1">
      <c r="Q86" s="38"/>
    </row>
    <row r="87" spans="17:17" ht="15.75" customHeight="1">
      <c r="Q87" s="38"/>
    </row>
    <row r="88" spans="17:17" ht="15.75" customHeight="1">
      <c r="Q88" s="38"/>
    </row>
    <row r="89" spans="17:17" ht="15.75" customHeight="1">
      <c r="Q89" s="38"/>
    </row>
    <row r="90" spans="17:17" ht="15.75" customHeight="1">
      <c r="Q90" s="38"/>
    </row>
    <row r="91" spans="17:17" ht="15.75" customHeight="1">
      <c r="Q91" s="38"/>
    </row>
    <row r="92" spans="17:17" ht="15.75" customHeight="1">
      <c r="Q92" s="38"/>
    </row>
    <row r="93" spans="17:17" ht="15.75" customHeight="1">
      <c r="Q93" s="38"/>
    </row>
    <row r="94" spans="17:17" ht="15.75" customHeight="1">
      <c r="Q94" s="38"/>
    </row>
    <row r="95" spans="17:17" ht="15.75" customHeight="1">
      <c r="Q95" s="38"/>
    </row>
    <row r="96" spans="17:17" ht="15.75" customHeight="1">
      <c r="Q96" s="38"/>
    </row>
    <row r="97" spans="17:17" ht="15.75" customHeight="1">
      <c r="Q97" s="38"/>
    </row>
    <row r="98" spans="17:17" ht="15.75" customHeight="1">
      <c r="Q98" s="38"/>
    </row>
    <row r="99" spans="17:17" ht="15.75" customHeight="1">
      <c r="Q99" s="38"/>
    </row>
    <row r="100" spans="17:17" ht="15.75" customHeight="1">
      <c r="Q100" s="38"/>
    </row>
    <row r="101" spans="17:17" ht="15.75" customHeight="1">
      <c r="Q101" s="38"/>
    </row>
    <row r="102" spans="17:17" ht="15.75" customHeight="1">
      <c r="Q102" s="38"/>
    </row>
    <row r="103" spans="17:17" ht="15.75" customHeight="1">
      <c r="Q103" s="38"/>
    </row>
    <row r="104" spans="17:17" ht="15.75" customHeight="1">
      <c r="Q104" s="38"/>
    </row>
    <row r="105" spans="17:17" ht="15.75" customHeight="1">
      <c r="Q105" s="38"/>
    </row>
    <row r="106" spans="17:17" ht="15.75" customHeight="1">
      <c r="Q106" s="38"/>
    </row>
    <row r="107" spans="17:17" ht="15.75" customHeight="1">
      <c r="Q107" s="38"/>
    </row>
    <row r="108" spans="17:17" ht="15.75" customHeight="1">
      <c r="Q108" s="38"/>
    </row>
    <row r="109" spans="17:17" ht="15.75" customHeight="1">
      <c r="Q109" s="38"/>
    </row>
    <row r="110" spans="17:17" ht="15.75" customHeight="1">
      <c r="Q110" s="38"/>
    </row>
    <row r="111" spans="17:17" ht="15.75" customHeight="1">
      <c r="Q111" s="38"/>
    </row>
    <row r="112" spans="17:17" ht="15.75" customHeight="1">
      <c r="Q112" s="38"/>
    </row>
    <row r="113" spans="17:17" ht="15.75" customHeight="1">
      <c r="Q113" s="38"/>
    </row>
    <row r="114" spans="17:17" ht="15.75" customHeight="1">
      <c r="Q114" s="38"/>
    </row>
    <row r="115" spans="17:17" ht="15.75" customHeight="1">
      <c r="Q115" s="38"/>
    </row>
    <row r="116" spans="17:17" ht="15.75" customHeight="1">
      <c r="Q116" s="38"/>
    </row>
    <row r="117" spans="17:17" ht="15.75" customHeight="1">
      <c r="Q117" s="38"/>
    </row>
    <row r="118" spans="17:17" ht="15.75" customHeight="1">
      <c r="Q118" s="38"/>
    </row>
    <row r="119" spans="17:17" ht="15.75" customHeight="1">
      <c r="Q119" s="38"/>
    </row>
    <row r="120" spans="17:17" ht="15.75" customHeight="1">
      <c r="Q120" s="38"/>
    </row>
    <row r="121" spans="17:17" ht="15.75" customHeight="1">
      <c r="Q121" s="38"/>
    </row>
    <row r="122" spans="17:17" ht="15.75" customHeight="1">
      <c r="Q122" s="38"/>
    </row>
    <row r="123" spans="17:17" ht="15.75" customHeight="1">
      <c r="Q123" s="38"/>
    </row>
    <row r="124" spans="17:17" ht="15.75" customHeight="1">
      <c r="Q124" s="38"/>
    </row>
    <row r="125" spans="17:17" ht="15.75" customHeight="1">
      <c r="Q125" s="38"/>
    </row>
    <row r="126" spans="17:17" ht="15.75" customHeight="1">
      <c r="Q126" s="38"/>
    </row>
    <row r="127" spans="17:17" ht="15.75" customHeight="1">
      <c r="Q127" s="38"/>
    </row>
    <row r="128" spans="17:17" ht="15.75" customHeight="1">
      <c r="Q128" s="38"/>
    </row>
    <row r="129" spans="17:17" ht="15.75" customHeight="1">
      <c r="Q129" s="38"/>
    </row>
    <row r="130" spans="17:17" ht="15.75" customHeight="1">
      <c r="Q130" s="38"/>
    </row>
    <row r="131" spans="17:17" ht="15.75" customHeight="1">
      <c r="Q131" s="38"/>
    </row>
    <row r="132" spans="17:17" ht="15.75" customHeight="1">
      <c r="Q132" s="38"/>
    </row>
    <row r="133" spans="17:17" ht="15.75" customHeight="1">
      <c r="Q133" s="38"/>
    </row>
    <row r="134" spans="17:17" ht="15.75" customHeight="1">
      <c r="Q134" s="38"/>
    </row>
    <row r="135" spans="17:17" ht="15.75" customHeight="1">
      <c r="Q135" s="38"/>
    </row>
    <row r="136" spans="17:17" ht="15.75" customHeight="1">
      <c r="Q136" s="38"/>
    </row>
    <row r="137" spans="17:17" ht="15.75" customHeight="1">
      <c r="Q137" s="38"/>
    </row>
    <row r="138" spans="17:17" ht="15.75" customHeight="1">
      <c r="Q138" s="38"/>
    </row>
    <row r="139" spans="17:17" ht="15.75" customHeight="1">
      <c r="Q139" s="38"/>
    </row>
    <row r="140" spans="17:17" ht="15.75" customHeight="1">
      <c r="Q140" s="38"/>
    </row>
    <row r="141" spans="17:17" ht="15.75" customHeight="1">
      <c r="Q141" s="38"/>
    </row>
    <row r="142" spans="17:17" ht="15.75" customHeight="1">
      <c r="Q142" s="38"/>
    </row>
    <row r="143" spans="17:17" ht="15.75" customHeight="1">
      <c r="Q143" s="38"/>
    </row>
    <row r="144" spans="17:17" ht="15.75" customHeight="1">
      <c r="Q144" s="38"/>
    </row>
    <row r="145" spans="17:17" ht="15.75" customHeight="1">
      <c r="Q145" s="38"/>
    </row>
    <row r="146" spans="17:17" ht="15.75" customHeight="1">
      <c r="Q146" s="38"/>
    </row>
    <row r="147" spans="17:17" ht="15.75" customHeight="1">
      <c r="Q147" s="38"/>
    </row>
    <row r="148" spans="17:17" ht="15.75" customHeight="1">
      <c r="Q148" s="38"/>
    </row>
    <row r="149" spans="17:17" ht="15.75" customHeight="1">
      <c r="Q149" s="38"/>
    </row>
    <row r="150" spans="17:17" ht="15.75" customHeight="1">
      <c r="Q150" s="38"/>
    </row>
    <row r="151" spans="17:17" ht="15.75" customHeight="1">
      <c r="Q151" s="38"/>
    </row>
    <row r="152" spans="17:17" ht="15.75" customHeight="1">
      <c r="Q152" s="38"/>
    </row>
    <row r="153" spans="17:17" ht="15.75" customHeight="1">
      <c r="Q153" s="38"/>
    </row>
    <row r="154" spans="17:17" ht="15.75" customHeight="1">
      <c r="Q154" s="38"/>
    </row>
    <row r="155" spans="17:17" ht="15.75" customHeight="1">
      <c r="Q155" s="38"/>
    </row>
    <row r="156" spans="17:17" ht="15.75" customHeight="1">
      <c r="Q156" s="38"/>
    </row>
    <row r="157" spans="17:17" ht="15.75" customHeight="1">
      <c r="Q157" s="38"/>
    </row>
    <row r="158" spans="17:17" ht="15.75" customHeight="1">
      <c r="Q158" s="38"/>
    </row>
    <row r="159" spans="17:17" ht="15.75" customHeight="1">
      <c r="Q159" s="38"/>
    </row>
    <row r="160" spans="17:17" ht="15.75" customHeight="1">
      <c r="Q160" s="38"/>
    </row>
    <row r="161" spans="17:17" ht="15.75" customHeight="1">
      <c r="Q161" s="38"/>
    </row>
    <row r="162" spans="17:17" ht="15.75" customHeight="1">
      <c r="Q162" s="38"/>
    </row>
    <row r="163" spans="17:17" ht="15.75" customHeight="1">
      <c r="Q163" s="38"/>
    </row>
    <row r="164" spans="17:17" ht="15.75" customHeight="1">
      <c r="Q164" s="38"/>
    </row>
    <row r="165" spans="17:17" ht="15.75" customHeight="1">
      <c r="Q165" s="38"/>
    </row>
    <row r="166" spans="17:17" ht="15.75" customHeight="1">
      <c r="Q166" s="38"/>
    </row>
    <row r="167" spans="17:17" ht="15.75" customHeight="1">
      <c r="Q167" s="38"/>
    </row>
    <row r="168" spans="17:17" ht="15.75" customHeight="1">
      <c r="Q168" s="38"/>
    </row>
    <row r="169" spans="17:17" ht="15.75" customHeight="1">
      <c r="Q169" s="38"/>
    </row>
    <row r="170" spans="17:17" ht="15.75" customHeight="1">
      <c r="Q170" s="38"/>
    </row>
    <row r="171" spans="17:17" ht="15.75" customHeight="1">
      <c r="Q171" s="38"/>
    </row>
    <row r="172" spans="17:17" ht="15.75" customHeight="1">
      <c r="Q172" s="38"/>
    </row>
    <row r="173" spans="17:17" ht="15.75" customHeight="1">
      <c r="Q173" s="38"/>
    </row>
    <row r="174" spans="17:17" ht="15.75" customHeight="1">
      <c r="Q174" s="38"/>
    </row>
    <row r="175" spans="17:17" ht="15.75" customHeight="1">
      <c r="Q175" s="38"/>
    </row>
    <row r="176" spans="17:17" ht="15.75" customHeight="1">
      <c r="Q176" s="38"/>
    </row>
    <row r="177" spans="17:17" ht="15.75" customHeight="1">
      <c r="Q177" s="38"/>
    </row>
    <row r="178" spans="17:17" ht="15.75" customHeight="1">
      <c r="Q178" s="38"/>
    </row>
    <row r="179" spans="17:17" ht="15.75" customHeight="1">
      <c r="Q179" s="38"/>
    </row>
    <row r="180" spans="17:17" ht="15.75" customHeight="1">
      <c r="Q180" s="38"/>
    </row>
    <row r="181" spans="17:17" ht="15.75" customHeight="1">
      <c r="Q181" s="38"/>
    </row>
    <row r="182" spans="17:17" ht="15.75" customHeight="1">
      <c r="Q182" s="38"/>
    </row>
    <row r="183" spans="17:17" ht="15.75" customHeight="1">
      <c r="Q183" s="38"/>
    </row>
    <row r="184" spans="17:17" ht="15.75" customHeight="1">
      <c r="Q184" s="38"/>
    </row>
    <row r="185" spans="17:17" ht="15.75" customHeight="1">
      <c r="Q185" s="38"/>
    </row>
    <row r="186" spans="17:17" ht="15.75" customHeight="1">
      <c r="Q186" s="38"/>
    </row>
    <row r="187" spans="17:17" ht="15.75" customHeight="1">
      <c r="Q187" s="38"/>
    </row>
    <row r="188" spans="17:17" ht="15.75" customHeight="1">
      <c r="Q188" s="38"/>
    </row>
    <row r="189" spans="17:17" ht="15.75" customHeight="1">
      <c r="Q189" s="38"/>
    </row>
    <row r="190" spans="17:17" ht="15.75" customHeight="1">
      <c r="Q190" s="38"/>
    </row>
    <row r="191" spans="17:17" ht="15.75" customHeight="1">
      <c r="Q191" s="38"/>
    </row>
    <row r="192" spans="17:17" ht="15.75" customHeight="1">
      <c r="Q192" s="38"/>
    </row>
    <row r="193" spans="17:17" ht="15.75" customHeight="1">
      <c r="Q193" s="38"/>
    </row>
    <row r="194" spans="17:17" ht="15.75" customHeight="1">
      <c r="Q194" s="38"/>
    </row>
    <row r="195" spans="17:17" ht="15.75" customHeight="1">
      <c r="Q195" s="38"/>
    </row>
    <row r="196" spans="17:17" ht="15.75" customHeight="1">
      <c r="Q196" s="38"/>
    </row>
    <row r="197" spans="17:17" ht="15.75" customHeight="1">
      <c r="Q197" s="38"/>
    </row>
    <row r="198" spans="17:17" ht="15.75" customHeight="1">
      <c r="Q198" s="38"/>
    </row>
    <row r="199" spans="17:17" ht="15.75" customHeight="1">
      <c r="Q199" s="38"/>
    </row>
    <row r="200" spans="17:17" ht="15.75" customHeight="1">
      <c r="Q200" s="38"/>
    </row>
    <row r="201" spans="17:17" ht="15.75" customHeight="1">
      <c r="Q201" s="38"/>
    </row>
    <row r="202" spans="17:17" ht="15.75" customHeight="1">
      <c r="Q202" s="38"/>
    </row>
    <row r="203" spans="17:17" ht="15.75" customHeight="1">
      <c r="Q203" s="38"/>
    </row>
    <row r="204" spans="17:17" ht="15.75" customHeight="1">
      <c r="Q204" s="38"/>
    </row>
    <row r="205" spans="17:17" ht="15.75" customHeight="1">
      <c r="Q205" s="38"/>
    </row>
    <row r="206" spans="17:17" ht="15.75" customHeight="1">
      <c r="Q206" s="38"/>
    </row>
    <row r="207" spans="17:17" ht="15.75" customHeight="1">
      <c r="Q207" s="38"/>
    </row>
    <row r="208" spans="17:17" ht="15.75" customHeight="1">
      <c r="Q208" s="38"/>
    </row>
    <row r="209" spans="17:17" ht="15.75" customHeight="1">
      <c r="Q209" s="38"/>
    </row>
    <row r="210" spans="17:17" ht="15.75" customHeight="1">
      <c r="Q210" s="38"/>
    </row>
    <row r="211" spans="17:17" ht="15.75" customHeight="1">
      <c r="Q211" s="38"/>
    </row>
    <row r="212" spans="17:17" ht="15.75" customHeight="1">
      <c r="Q212" s="38"/>
    </row>
    <row r="213" spans="17:17" ht="15.75" customHeight="1">
      <c r="Q213" s="38"/>
    </row>
    <row r="214" spans="17:17" ht="15.75" customHeight="1">
      <c r="Q214" s="38"/>
    </row>
    <row r="215" spans="17:17" ht="15.75" customHeight="1">
      <c r="Q215" s="38"/>
    </row>
    <row r="216" spans="17:17" ht="15.75" customHeight="1">
      <c r="Q216" s="38"/>
    </row>
    <row r="217" spans="17:17" ht="15.75" customHeight="1">
      <c r="Q217" s="38"/>
    </row>
    <row r="218" spans="17:17" ht="15.75" customHeight="1">
      <c r="Q218" s="38"/>
    </row>
    <row r="219" spans="17:17" ht="15.75" customHeight="1">
      <c r="Q219" s="38"/>
    </row>
    <row r="220" spans="17:17" ht="15.75" customHeight="1">
      <c r="Q220" s="38"/>
    </row>
    <row r="221" spans="17:17" ht="15.75" customHeight="1">
      <c r="Q221" s="38"/>
    </row>
    <row r="222" spans="17:17" ht="15.75" customHeight="1">
      <c r="Q222" s="38"/>
    </row>
    <row r="223" spans="17:17" ht="15.75" customHeight="1">
      <c r="Q223" s="38"/>
    </row>
    <row r="224" spans="17:17" ht="15.75" customHeight="1">
      <c r="Q224" s="38"/>
    </row>
    <row r="225" spans="17:17" ht="15.75" customHeight="1">
      <c r="Q225" s="38"/>
    </row>
    <row r="226" spans="17:17" ht="15.75" customHeight="1">
      <c r="Q226" s="38"/>
    </row>
    <row r="227" spans="17:17" ht="15.75" customHeight="1">
      <c r="Q227" s="38"/>
    </row>
    <row r="228" spans="17:17" ht="15.75" customHeight="1">
      <c r="Q228" s="38"/>
    </row>
    <row r="229" spans="17:17" ht="15.75" customHeight="1">
      <c r="Q229" s="38"/>
    </row>
    <row r="230" spans="17:17" ht="15.75" customHeight="1">
      <c r="Q230" s="38"/>
    </row>
    <row r="231" spans="17:17" ht="15.75" customHeight="1">
      <c r="Q231" s="38"/>
    </row>
    <row r="232" spans="17:17" ht="15.75" customHeight="1">
      <c r="Q232" s="38"/>
    </row>
    <row r="233" spans="17:17" ht="15.75" customHeight="1">
      <c r="Q233" s="38"/>
    </row>
    <row r="234" spans="17:17" ht="15.75" customHeight="1">
      <c r="Q234" s="38"/>
    </row>
    <row r="235" spans="17:17" ht="15.75" customHeight="1">
      <c r="Q235" s="38"/>
    </row>
    <row r="236" spans="17:17" ht="15.75" customHeight="1">
      <c r="Q236" s="38"/>
    </row>
    <row r="237" spans="17:17" ht="15.75" customHeight="1">
      <c r="Q237" s="38"/>
    </row>
    <row r="238" spans="17:17" ht="15.75" customHeight="1">
      <c r="Q238" s="38"/>
    </row>
    <row r="239" spans="17:17" ht="15.75" customHeight="1">
      <c r="Q239" s="38"/>
    </row>
    <row r="240" spans="17:17" ht="15.75" customHeight="1">
      <c r="Q240" s="38"/>
    </row>
    <row r="241" spans="17:17" ht="15.75" customHeight="1">
      <c r="Q241" s="38"/>
    </row>
    <row r="242" spans="17:17" ht="15.75" customHeight="1">
      <c r="Q242" s="38"/>
    </row>
    <row r="243" spans="17:17" ht="15.75" customHeight="1">
      <c r="Q243" s="38"/>
    </row>
    <row r="244" spans="17:17" ht="15.75" customHeight="1">
      <c r="Q244" s="38"/>
    </row>
    <row r="245" spans="17:17" ht="15.75" customHeight="1">
      <c r="Q245" s="38"/>
    </row>
    <row r="246" spans="17:17" ht="15.75" customHeight="1">
      <c r="Q246" s="38"/>
    </row>
    <row r="247" spans="17:17" ht="15.75" customHeight="1">
      <c r="Q247" s="38"/>
    </row>
    <row r="248" spans="17:17" ht="15.75" customHeight="1">
      <c r="Q248" s="38"/>
    </row>
    <row r="249" spans="17:17" ht="15.75" customHeight="1">
      <c r="Q249" s="38"/>
    </row>
    <row r="250" spans="17:17" ht="15.75" customHeight="1">
      <c r="Q250" s="38"/>
    </row>
    <row r="251" spans="17:17" ht="15.75" customHeight="1">
      <c r="Q251" s="38"/>
    </row>
    <row r="252" spans="17:17" ht="15.75" customHeight="1">
      <c r="Q252" s="38"/>
    </row>
    <row r="253" spans="17:17" ht="15.75" customHeight="1">
      <c r="Q253" s="38"/>
    </row>
    <row r="254" spans="17:17" ht="15.75" customHeight="1">
      <c r="Q254" s="38"/>
    </row>
    <row r="255" spans="17:17" ht="15.75" customHeight="1">
      <c r="Q255" s="38"/>
    </row>
    <row r="256" spans="17:17" ht="15.75" customHeight="1">
      <c r="Q256" s="38"/>
    </row>
    <row r="257" spans="17:17" ht="15.75" customHeight="1">
      <c r="Q257" s="38"/>
    </row>
    <row r="258" spans="17:17" ht="15.75" customHeight="1">
      <c r="Q258" s="38"/>
    </row>
    <row r="259" spans="17:17" ht="15.75" customHeight="1">
      <c r="Q259" s="38"/>
    </row>
    <row r="260" spans="17:17" ht="15.75" customHeight="1">
      <c r="Q260" s="38"/>
    </row>
    <row r="261" spans="17:17" ht="15.75" customHeight="1">
      <c r="Q261" s="38"/>
    </row>
    <row r="262" spans="17:17" ht="15.75" customHeight="1">
      <c r="Q262" s="38"/>
    </row>
    <row r="263" spans="17:17" ht="15.75" customHeight="1">
      <c r="Q263" s="38"/>
    </row>
    <row r="264" spans="17:17" ht="15.75" customHeight="1">
      <c r="Q264" s="38"/>
    </row>
    <row r="265" spans="17:17" ht="15.75" customHeight="1">
      <c r="Q265" s="38"/>
    </row>
    <row r="266" spans="17:17" ht="15.75" customHeight="1">
      <c r="Q266" s="38"/>
    </row>
    <row r="267" spans="17:17" ht="15.75" customHeight="1">
      <c r="Q267" s="38"/>
    </row>
    <row r="268" spans="17:17" ht="15.75" customHeight="1">
      <c r="Q268" s="38"/>
    </row>
    <row r="269" spans="17:17" ht="15.75" customHeight="1">
      <c r="Q269" s="38"/>
    </row>
    <row r="270" spans="17:17" ht="15.75" customHeight="1">
      <c r="Q270" s="38"/>
    </row>
    <row r="271" spans="17:17" ht="15.75" customHeight="1">
      <c r="Q271" s="38"/>
    </row>
    <row r="272" spans="17:17" ht="15.75" customHeight="1">
      <c r="Q272" s="38"/>
    </row>
    <row r="273" spans="17:17" ht="15.75" customHeight="1">
      <c r="Q273" s="38"/>
    </row>
    <row r="274" spans="17:17" ht="15.75" customHeight="1">
      <c r="Q274" s="38"/>
    </row>
    <row r="275" spans="17:17" ht="15.75" customHeight="1">
      <c r="Q275" s="38"/>
    </row>
    <row r="276" spans="17:17" ht="15.75" customHeight="1">
      <c r="Q276" s="38"/>
    </row>
    <row r="277" spans="17:17" ht="15.75" customHeight="1">
      <c r="Q277" s="38"/>
    </row>
    <row r="278" spans="17:17" ht="15.75" customHeight="1">
      <c r="Q278" s="38"/>
    </row>
    <row r="279" spans="17:17" ht="15.75" customHeight="1">
      <c r="Q279" s="38"/>
    </row>
    <row r="280" spans="17:17" ht="15.75" customHeight="1">
      <c r="Q280" s="38"/>
    </row>
    <row r="281" spans="17:17" ht="15.75" customHeight="1">
      <c r="Q281" s="38"/>
    </row>
    <row r="282" spans="17:17" ht="15.75" customHeight="1">
      <c r="Q282" s="38"/>
    </row>
    <row r="283" spans="17:17" ht="15.75" customHeight="1">
      <c r="Q283" s="38"/>
    </row>
    <row r="284" spans="17:17" ht="15.75" customHeight="1">
      <c r="Q284" s="38"/>
    </row>
    <row r="285" spans="17:17" ht="15.75" customHeight="1">
      <c r="Q285" s="38"/>
    </row>
    <row r="286" spans="17:17" ht="15.75" customHeight="1">
      <c r="Q286" s="38"/>
    </row>
    <row r="287" spans="17:17" ht="15.75" customHeight="1">
      <c r="Q287" s="38"/>
    </row>
    <row r="288" spans="17:17" ht="15.75" customHeight="1">
      <c r="Q288" s="38"/>
    </row>
    <row r="289" spans="17:17" ht="15.75" customHeight="1">
      <c r="Q289" s="38"/>
    </row>
    <row r="290" spans="17:17" ht="15.75" customHeight="1">
      <c r="Q290" s="38"/>
    </row>
    <row r="291" spans="17:17" ht="15.75" customHeight="1">
      <c r="Q291" s="38"/>
    </row>
    <row r="292" spans="17:17" ht="15.75" customHeight="1">
      <c r="Q292" s="38"/>
    </row>
    <row r="293" spans="17:17" ht="15.75" customHeight="1">
      <c r="Q293" s="38"/>
    </row>
    <row r="294" spans="17:17" ht="15.75" customHeight="1">
      <c r="Q294" s="38"/>
    </row>
    <row r="295" spans="17:17" ht="15.75" customHeight="1">
      <c r="Q295" s="38"/>
    </row>
    <row r="296" spans="17:17" ht="15.75" customHeight="1">
      <c r="Q296" s="38"/>
    </row>
    <row r="297" spans="17:17" ht="15.75" customHeight="1">
      <c r="Q297" s="38"/>
    </row>
    <row r="298" spans="17:17" ht="15.75" customHeight="1">
      <c r="Q298" s="38"/>
    </row>
    <row r="299" spans="17:17" ht="15.75" customHeight="1">
      <c r="Q299" s="38"/>
    </row>
    <row r="300" spans="17:17" ht="15.75" customHeight="1">
      <c r="Q300" s="38"/>
    </row>
    <row r="301" spans="17:17" ht="15.75" customHeight="1">
      <c r="Q301" s="38"/>
    </row>
    <row r="302" spans="17:17" ht="15.75" customHeight="1">
      <c r="Q302" s="38"/>
    </row>
    <row r="303" spans="17:17" ht="15.75" customHeight="1">
      <c r="Q303" s="38"/>
    </row>
    <row r="304" spans="17:17" ht="15.75" customHeight="1">
      <c r="Q304" s="38"/>
    </row>
    <row r="305" spans="17:17" ht="15.75" customHeight="1">
      <c r="Q305" s="38"/>
    </row>
    <row r="306" spans="17:17" ht="15.75" customHeight="1">
      <c r="Q306" s="38"/>
    </row>
    <row r="307" spans="17:17" ht="15.75" customHeight="1">
      <c r="Q307" s="38"/>
    </row>
    <row r="308" spans="17:17" ht="15.75" customHeight="1">
      <c r="Q308" s="38"/>
    </row>
    <row r="309" spans="17:17" ht="15.75" customHeight="1">
      <c r="Q309" s="38"/>
    </row>
    <row r="310" spans="17:17" ht="15.75" customHeight="1">
      <c r="Q310" s="38"/>
    </row>
    <row r="311" spans="17:17" ht="15.75" customHeight="1">
      <c r="Q311" s="38"/>
    </row>
    <row r="312" spans="17:17" ht="15.75" customHeight="1">
      <c r="Q312" s="38"/>
    </row>
    <row r="313" spans="17:17" ht="15.75" customHeight="1">
      <c r="Q313" s="38"/>
    </row>
    <row r="314" spans="17:17" ht="15.75" customHeight="1">
      <c r="Q314" s="38"/>
    </row>
    <row r="315" spans="17:17" ht="15.75" customHeight="1">
      <c r="Q315" s="38"/>
    </row>
    <row r="316" spans="17:17" ht="15.75" customHeight="1">
      <c r="Q316" s="38"/>
    </row>
    <row r="317" spans="17:17" ht="15.75" customHeight="1">
      <c r="Q317" s="38"/>
    </row>
    <row r="318" spans="17:17" ht="15.75" customHeight="1">
      <c r="Q318" s="38"/>
    </row>
    <row r="319" spans="17:17" ht="15.75" customHeight="1">
      <c r="Q319" s="38"/>
    </row>
    <row r="320" spans="17:17" ht="15.75" customHeight="1">
      <c r="Q320" s="38"/>
    </row>
    <row r="321" spans="17:17" ht="15.75" customHeight="1">
      <c r="Q321" s="38"/>
    </row>
    <row r="322" spans="17:17" ht="15.75" customHeight="1">
      <c r="Q322" s="38"/>
    </row>
    <row r="323" spans="17:17" ht="15.75" customHeight="1">
      <c r="Q323" s="38"/>
    </row>
    <row r="324" spans="17:17" ht="15.75" customHeight="1">
      <c r="Q324" s="38"/>
    </row>
    <row r="325" spans="17:17" ht="15.75" customHeight="1">
      <c r="Q325" s="38"/>
    </row>
    <row r="326" spans="17:17" ht="15.75" customHeight="1">
      <c r="Q326" s="38"/>
    </row>
    <row r="327" spans="17:17" ht="15.75" customHeight="1">
      <c r="Q327" s="38"/>
    </row>
    <row r="328" spans="17:17" ht="15.75" customHeight="1">
      <c r="Q328" s="38"/>
    </row>
    <row r="329" spans="17:17" ht="15.75" customHeight="1">
      <c r="Q329" s="38"/>
    </row>
    <row r="330" spans="17:17" ht="15.75" customHeight="1">
      <c r="Q330" s="38"/>
    </row>
    <row r="331" spans="17:17" ht="15.75" customHeight="1">
      <c r="Q331" s="38"/>
    </row>
    <row r="332" spans="17:17" ht="15.75" customHeight="1">
      <c r="Q332" s="38"/>
    </row>
    <row r="333" spans="17:17" ht="15.75" customHeight="1">
      <c r="Q333" s="38"/>
    </row>
    <row r="334" spans="17:17" ht="15.75" customHeight="1">
      <c r="Q334" s="38"/>
    </row>
    <row r="335" spans="17:17" ht="15.75" customHeight="1">
      <c r="Q335" s="38"/>
    </row>
    <row r="336" spans="17:17" ht="15.75" customHeight="1">
      <c r="Q336" s="38"/>
    </row>
    <row r="337" spans="17:17" ht="15.75" customHeight="1">
      <c r="Q337" s="38"/>
    </row>
    <row r="338" spans="17:17" ht="15.75" customHeight="1">
      <c r="Q338" s="38"/>
    </row>
    <row r="339" spans="17:17" ht="15.75" customHeight="1">
      <c r="Q339" s="38"/>
    </row>
    <row r="340" spans="17:17" ht="15.75" customHeight="1">
      <c r="Q340" s="38"/>
    </row>
    <row r="341" spans="17:17" ht="15.75" customHeight="1">
      <c r="Q341" s="38"/>
    </row>
    <row r="342" spans="17:17" ht="15.75" customHeight="1">
      <c r="Q342" s="38"/>
    </row>
    <row r="343" spans="17:17" ht="15.75" customHeight="1">
      <c r="Q343" s="38"/>
    </row>
    <row r="344" spans="17:17" ht="15.75" customHeight="1">
      <c r="Q344" s="38"/>
    </row>
    <row r="345" spans="17:17" ht="15.75" customHeight="1">
      <c r="Q345" s="38"/>
    </row>
    <row r="346" spans="17:17" ht="15.75" customHeight="1">
      <c r="Q346" s="38"/>
    </row>
    <row r="347" spans="17:17" ht="15.75" customHeight="1">
      <c r="Q347" s="38"/>
    </row>
    <row r="348" spans="17:17" ht="15.75" customHeight="1">
      <c r="Q348" s="38"/>
    </row>
    <row r="349" spans="17:17" ht="15.75" customHeight="1">
      <c r="Q349" s="38"/>
    </row>
    <row r="350" spans="17:17" ht="15.75" customHeight="1">
      <c r="Q350" s="38"/>
    </row>
    <row r="351" spans="17:17" ht="15.75" customHeight="1">
      <c r="Q351" s="38"/>
    </row>
    <row r="352" spans="17:17" ht="15.75" customHeight="1">
      <c r="Q352" s="38"/>
    </row>
    <row r="353" spans="17:17" ht="15.75" customHeight="1">
      <c r="Q353" s="38"/>
    </row>
    <row r="354" spans="17:17" ht="15.75" customHeight="1">
      <c r="Q354" s="38"/>
    </row>
    <row r="355" spans="17:17" ht="15.75" customHeight="1">
      <c r="Q355" s="38"/>
    </row>
    <row r="356" spans="17:17" ht="15.75" customHeight="1">
      <c r="Q356" s="38"/>
    </row>
    <row r="357" spans="17:17" ht="15.75" customHeight="1">
      <c r="Q357" s="38"/>
    </row>
    <row r="358" spans="17:17" ht="15.75" customHeight="1">
      <c r="Q358" s="38"/>
    </row>
    <row r="359" spans="17:17" ht="15.75" customHeight="1">
      <c r="Q359" s="38"/>
    </row>
    <row r="360" spans="17:17" ht="15.75" customHeight="1">
      <c r="Q360" s="38"/>
    </row>
    <row r="361" spans="17:17" ht="15.75" customHeight="1">
      <c r="Q361" s="38"/>
    </row>
    <row r="362" spans="17:17" ht="15.75" customHeight="1">
      <c r="Q362" s="38"/>
    </row>
    <row r="363" spans="17:17" ht="15.75" customHeight="1">
      <c r="Q363" s="38"/>
    </row>
    <row r="364" spans="17:17" ht="15.75" customHeight="1">
      <c r="Q364" s="38"/>
    </row>
    <row r="365" spans="17:17" ht="15.75" customHeight="1">
      <c r="Q365" s="38"/>
    </row>
    <row r="366" spans="17:17" ht="15.75" customHeight="1">
      <c r="Q366" s="38"/>
    </row>
    <row r="367" spans="17:17" ht="15.75" customHeight="1">
      <c r="Q367" s="38"/>
    </row>
    <row r="368" spans="17:17" ht="15.75" customHeight="1">
      <c r="Q368" s="38"/>
    </row>
    <row r="369" spans="17:17" ht="15.75" customHeight="1">
      <c r="Q369" s="38"/>
    </row>
    <row r="370" spans="17:17" ht="15.75" customHeight="1">
      <c r="Q370" s="38"/>
    </row>
    <row r="371" spans="17:17" ht="15.75" customHeight="1">
      <c r="Q371" s="38"/>
    </row>
    <row r="372" spans="17:17" ht="15.75" customHeight="1">
      <c r="Q372" s="38"/>
    </row>
    <row r="373" spans="17:17" ht="15.75" customHeight="1">
      <c r="Q373" s="38"/>
    </row>
    <row r="374" spans="17:17" ht="15.75" customHeight="1">
      <c r="Q374" s="38"/>
    </row>
    <row r="375" spans="17:17" ht="15.75" customHeight="1">
      <c r="Q375" s="38"/>
    </row>
    <row r="376" spans="17:17" ht="15.75" customHeight="1">
      <c r="Q376" s="38"/>
    </row>
    <row r="377" spans="17:17" ht="15.75" customHeight="1">
      <c r="Q377" s="38"/>
    </row>
    <row r="378" spans="17:17" ht="15.75" customHeight="1">
      <c r="Q378" s="38"/>
    </row>
    <row r="379" spans="17:17" ht="15.75" customHeight="1">
      <c r="Q379" s="38"/>
    </row>
    <row r="380" spans="17:17" ht="15.75" customHeight="1">
      <c r="Q380" s="38"/>
    </row>
    <row r="381" spans="17:17" ht="15.75" customHeight="1">
      <c r="Q381" s="38"/>
    </row>
    <row r="382" spans="17:17" ht="15.75" customHeight="1">
      <c r="Q382" s="38"/>
    </row>
    <row r="383" spans="17:17" ht="15.75" customHeight="1">
      <c r="Q383" s="38"/>
    </row>
    <row r="384" spans="17:17" ht="15.75" customHeight="1">
      <c r="Q384" s="38"/>
    </row>
    <row r="385" spans="17:17" ht="15.75" customHeight="1">
      <c r="Q385" s="38"/>
    </row>
    <row r="386" spans="17:17" ht="15.75" customHeight="1">
      <c r="Q386" s="38"/>
    </row>
    <row r="387" spans="17:17" ht="15.75" customHeight="1">
      <c r="Q387" s="38"/>
    </row>
    <row r="388" spans="17:17" ht="15.75" customHeight="1">
      <c r="Q388" s="38"/>
    </row>
    <row r="389" spans="17:17" ht="15.75" customHeight="1">
      <c r="Q389" s="38"/>
    </row>
    <row r="390" spans="17:17" ht="15.75" customHeight="1">
      <c r="Q390" s="38"/>
    </row>
    <row r="391" spans="17:17" ht="15.75" customHeight="1">
      <c r="Q391" s="38"/>
    </row>
    <row r="392" spans="17:17" ht="15.75" customHeight="1">
      <c r="Q392" s="38"/>
    </row>
    <row r="393" spans="17:17" ht="15.75" customHeight="1">
      <c r="Q393" s="38"/>
    </row>
    <row r="394" spans="17:17" ht="15.75" customHeight="1">
      <c r="Q394" s="38"/>
    </row>
    <row r="395" spans="17:17" ht="15.75" customHeight="1">
      <c r="Q395" s="38"/>
    </row>
    <row r="396" spans="17:17" ht="15.75" customHeight="1">
      <c r="Q396" s="38"/>
    </row>
    <row r="397" spans="17:17" ht="15.75" customHeight="1">
      <c r="Q397" s="38"/>
    </row>
    <row r="398" spans="17:17" ht="15.75" customHeight="1">
      <c r="Q398" s="38"/>
    </row>
    <row r="399" spans="17:17" ht="15.75" customHeight="1">
      <c r="Q399" s="38"/>
    </row>
    <row r="400" spans="17:17" ht="15.75" customHeight="1">
      <c r="Q400" s="38"/>
    </row>
    <row r="401" spans="17:17" ht="15.75" customHeight="1">
      <c r="Q401" s="38"/>
    </row>
    <row r="402" spans="17:17" ht="15.75" customHeight="1">
      <c r="Q402" s="38"/>
    </row>
    <row r="403" spans="17:17" ht="15.75" customHeight="1">
      <c r="Q403" s="38"/>
    </row>
    <row r="404" spans="17:17" ht="15.75" customHeight="1">
      <c r="Q404" s="38"/>
    </row>
    <row r="405" spans="17:17" ht="15.75" customHeight="1">
      <c r="Q405" s="38"/>
    </row>
    <row r="406" spans="17:17" ht="15.75" customHeight="1">
      <c r="Q406" s="38"/>
    </row>
    <row r="407" spans="17:17" ht="15.75" customHeight="1">
      <c r="Q407" s="38"/>
    </row>
    <row r="408" spans="17:17" ht="15.75" customHeight="1">
      <c r="Q408" s="38"/>
    </row>
    <row r="409" spans="17:17" ht="15.75" customHeight="1">
      <c r="Q409" s="38"/>
    </row>
    <row r="410" spans="17:17" ht="15.75" customHeight="1">
      <c r="Q410" s="38"/>
    </row>
    <row r="411" spans="17:17" ht="15.75" customHeight="1">
      <c r="Q411" s="38"/>
    </row>
    <row r="412" spans="17:17" ht="15.75" customHeight="1">
      <c r="Q412" s="38"/>
    </row>
    <row r="413" spans="17:17" ht="15.75" customHeight="1">
      <c r="Q413" s="38"/>
    </row>
    <row r="414" spans="17:17" ht="15.75" customHeight="1">
      <c r="Q414" s="38"/>
    </row>
    <row r="415" spans="17:17" ht="15.75" customHeight="1">
      <c r="Q415" s="38"/>
    </row>
    <row r="416" spans="17:17" ht="15.75" customHeight="1">
      <c r="Q416" s="38"/>
    </row>
    <row r="417" spans="17:17" ht="15.75" customHeight="1">
      <c r="Q417" s="38"/>
    </row>
    <row r="418" spans="17:17" ht="15.75" customHeight="1">
      <c r="Q418" s="38"/>
    </row>
    <row r="419" spans="17:17" ht="15.75" customHeight="1">
      <c r="Q419" s="38"/>
    </row>
    <row r="420" spans="17:17" ht="15.75" customHeight="1">
      <c r="Q420" s="38"/>
    </row>
    <row r="421" spans="17:17" ht="15.75" customHeight="1">
      <c r="Q421" s="38"/>
    </row>
    <row r="422" spans="17:17" ht="15.75" customHeight="1">
      <c r="Q422" s="38"/>
    </row>
    <row r="423" spans="17:17" ht="15.75" customHeight="1">
      <c r="Q423" s="38"/>
    </row>
    <row r="424" spans="17:17" ht="15.75" customHeight="1">
      <c r="Q424" s="38"/>
    </row>
    <row r="425" spans="17:17" ht="15.75" customHeight="1">
      <c r="Q425" s="38"/>
    </row>
    <row r="426" spans="17:17" ht="15.75" customHeight="1">
      <c r="Q426" s="38"/>
    </row>
    <row r="427" spans="17:17" ht="15.75" customHeight="1">
      <c r="Q427" s="38"/>
    </row>
    <row r="428" spans="17:17" ht="15.75" customHeight="1">
      <c r="Q428" s="38"/>
    </row>
    <row r="429" spans="17:17" ht="15.75" customHeight="1">
      <c r="Q429" s="38"/>
    </row>
    <row r="430" spans="17:17" ht="15.75" customHeight="1">
      <c r="Q430" s="38"/>
    </row>
    <row r="431" spans="17:17" ht="15.75" customHeight="1">
      <c r="Q431" s="38"/>
    </row>
    <row r="432" spans="17:17" ht="15.75" customHeight="1">
      <c r="Q432" s="38"/>
    </row>
    <row r="433" spans="17:17" ht="15.75" customHeight="1">
      <c r="Q433" s="38"/>
    </row>
    <row r="434" spans="17:17" ht="15.75" customHeight="1">
      <c r="Q434" s="38"/>
    </row>
    <row r="435" spans="17:17" ht="15.75" customHeight="1">
      <c r="Q435" s="38"/>
    </row>
    <row r="436" spans="17:17" ht="15.75" customHeight="1">
      <c r="Q436" s="38"/>
    </row>
    <row r="437" spans="17:17" ht="15.75" customHeight="1">
      <c r="Q437" s="38"/>
    </row>
    <row r="438" spans="17:17" ht="15.75" customHeight="1">
      <c r="Q438" s="38"/>
    </row>
    <row r="439" spans="17:17" ht="15.75" customHeight="1">
      <c r="Q439" s="38"/>
    </row>
    <row r="440" spans="17:17" ht="15.75" customHeight="1">
      <c r="Q440" s="38"/>
    </row>
    <row r="441" spans="17:17" ht="15.75" customHeight="1">
      <c r="Q441" s="38"/>
    </row>
    <row r="442" spans="17:17" ht="15.75" customHeight="1">
      <c r="Q442" s="38"/>
    </row>
    <row r="443" spans="17:17" ht="15.75" customHeight="1">
      <c r="Q443" s="38"/>
    </row>
    <row r="444" spans="17:17" ht="15.75" customHeight="1">
      <c r="Q444" s="38"/>
    </row>
    <row r="445" spans="17:17" ht="15.75" customHeight="1">
      <c r="Q445" s="38"/>
    </row>
    <row r="446" spans="17:17" ht="15.75" customHeight="1">
      <c r="Q446" s="38"/>
    </row>
    <row r="447" spans="17:17" ht="15.75" customHeight="1">
      <c r="Q447" s="38"/>
    </row>
    <row r="448" spans="17:17" ht="15.75" customHeight="1">
      <c r="Q448" s="38"/>
    </row>
    <row r="449" spans="17:17" ht="15.75" customHeight="1">
      <c r="Q449" s="38"/>
    </row>
    <row r="450" spans="17:17" ht="15.75" customHeight="1">
      <c r="Q450" s="38"/>
    </row>
    <row r="451" spans="17:17" ht="15.75" customHeight="1">
      <c r="Q451" s="38"/>
    </row>
    <row r="452" spans="17:17" ht="15.75" customHeight="1">
      <c r="Q452" s="38"/>
    </row>
    <row r="453" spans="17:17" ht="15.75" customHeight="1">
      <c r="Q453" s="38"/>
    </row>
    <row r="454" spans="17:17" ht="15.75" customHeight="1">
      <c r="Q454" s="38"/>
    </row>
    <row r="455" spans="17:17" ht="15.75" customHeight="1">
      <c r="Q455" s="38"/>
    </row>
    <row r="456" spans="17:17" ht="15.75" customHeight="1">
      <c r="Q456" s="38"/>
    </row>
    <row r="457" spans="17:17" ht="15.75" customHeight="1">
      <c r="Q457" s="38"/>
    </row>
    <row r="458" spans="17:17" ht="15.75" customHeight="1">
      <c r="Q458" s="38"/>
    </row>
    <row r="459" spans="17:17" ht="15.75" customHeight="1">
      <c r="Q459" s="38"/>
    </row>
    <row r="460" spans="17:17" ht="15.75" customHeight="1">
      <c r="Q460" s="38"/>
    </row>
    <row r="461" spans="17:17" ht="15.75" customHeight="1">
      <c r="Q461" s="38"/>
    </row>
    <row r="462" spans="17:17" ht="15.75" customHeight="1">
      <c r="Q462" s="38"/>
    </row>
    <row r="463" spans="17:17" ht="15.75" customHeight="1">
      <c r="Q463" s="38"/>
    </row>
    <row r="464" spans="17:17" ht="15.75" customHeight="1">
      <c r="Q464" s="38"/>
    </row>
    <row r="465" spans="17:17" ht="15.75" customHeight="1">
      <c r="Q465" s="38"/>
    </row>
    <row r="466" spans="17:17" ht="15.75" customHeight="1">
      <c r="Q466" s="38"/>
    </row>
    <row r="467" spans="17:17" ht="15.75" customHeight="1">
      <c r="Q467" s="38"/>
    </row>
    <row r="468" spans="17:17" ht="15.75" customHeight="1">
      <c r="Q468" s="38"/>
    </row>
    <row r="469" spans="17:17" ht="15.75" customHeight="1">
      <c r="Q469" s="38"/>
    </row>
    <row r="470" spans="17:17" ht="15.75" customHeight="1">
      <c r="Q470" s="38"/>
    </row>
    <row r="471" spans="17:17" ht="15.75" customHeight="1">
      <c r="Q471" s="38"/>
    </row>
    <row r="472" spans="17:17" ht="15.75" customHeight="1">
      <c r="Q472" s="38"/>
    </row>
    <row r="473" spans="17:17" ht="15.75" customHeight="1">
      <c r="Q473" s="38"/>
    </row>
    <row r="474" spans="17:17" ht="15.75" customHeight="1">
      <c r="Q474" s="38"/>
    </row>
    <row r="475" spans="17:17" ht="15.75" customHeight="1">
      <c r="Q475" s="38"/>
    </row>
    <row r="476" spans="17:17" ht="15.75" customHeight="1">
      <c r="Q476" s="38"/>
    </row>
    <row r="477" spans="17:17" ht="15.75" customHeight="1">
      <c r="Q477" s="38"/>
    </row>
    <row r="478" spans="17:17" ht="15.75" customHeight="1">
      <c r="Q478" s="38"/>
    </row>
    <row r="479" spans="17:17" ht="15.75" customHeight="1">
      <c r="Q479" s="38"/>
    </row>
    <row r="480" spans="17:17" ht="15.75" customHeight="1">
      <c r="Q480" s="38"/>
    </row>
    <row r="481" spans="17:17" ht="15.75" customHeight="1">
      <c r="Q481" s="38"/>
    </row>
    <row r="482" spans="17:17" ht="15.75" customHeight="1">
      <c r="Q482" s="38"/>
    </row>
    <row r="483" spans="17:17" ht="15.75" customHeight="1">
      <c r="Q483" s="38"/>
    </row>
    <row r="484" spans="17:17" ht="15.75" customHeight="1">
      <c r="Q484" s="38"/>
    </row>
    <row r="485" spans="17:17" ht="15.75" customHeight="1">
      <c r="Q485" s="38"/>
    </row>
    <row r="486" spans="17:17" ht="15.75" customHeight="1">
      <c r="Q486" s="38"/>
    </row>
    <row r="487" spans="17:17" ht="15.75" customHeight="1">
      <c r="Q487" s="38"/>
    </row>
    <row r="488" spans="17:17" ht="15.75" customHeight="1">
      <c r="Q488" s="38"/>
    </row>
    <row r="489" spans="17:17" ht="15.75" customHeight="1">
      <c r="Q489" s="38"/>
    </row>
    <row r="490" spans="17:17" ht="15.75" customHeight="1">
      <c r="Q490" s="38"/>
    </row>
    <row r="491" spans="17:17" ht="15.75" customHeight="1">
      <c r="Q491" s="38"/>
    </row>
    <row r="492" spans="17:17" ht="15.75" customHeight="1">
      <c r="Q492" s="38"/>
    </row>
    <row r="493" spans="17:17" ht="15.75" customHeight="1">
      <c r="Q493" s="38"/>
    </row>
    <row r="494" spans="17:17" ht="15.75" customHeight="1">
      <c r="Q494" s="38"/>
    </row>
    <row r="495" spans="17:17" ht="15.75" customHeight="1">
      <c r="Q495" s="38"/>
    </row>
    <row r="496" spans="17:17" ht="15.75" customHeight="1">
      <c r="Q496" s="38"/>
    </row>
    <row r="497" spans="17:17" ht="15.75" customHeight="1">
      <c r="Q497" s="38"/>
    </row>
    <row r="498" spans="17:17" ht="15.75" customHeight="1">
      <c r="Q498" s="38"/>
    </row>
    <row r="499" spans="17:17" ht="15.75" customHeight="1">
      <c r="Q499" s="38"/>
    </row>
    <row r="500" spans="17:17" ht="15.75" customHeight="1">
      <c r="Q500" s="38"/>
    </row>
    <row r="501" spans="17:17" ht="15.75" customHeight="1">
      <c r="Q501" s="38"/>
    </row>
    <row r="502" spans="17:17" ht="15.75" customHeight="1">
      <c r="Q502" s="38"/>
    </row>
    <row r="503" spans="17:17" ht="15.75" customHeight="1">
      <c r="Q503" s="38"/>
    </row>
    <row r="504" spans="17:17" ht="15.75" customHeight="1">
      <c r="Q504" s="38"/>
    </row>
    <row r="505" spans="17:17" ht="15.75" customHeight="1">
      <c r="Q505" s="38"/>
    </row>
    <row r="506" spans="17:17" ht="15.75" customHeight="1">
      <c r="Q506" s="38"/>
    </row>
    <row r="507" spans="17:17" ht="15.75" customHeight="1">
      <c r="Q507" s="38"/>
    </row>
    <row r="508" spans="17:17" ht="15.75" customHeight="1">
      <c r="Q508" s="38"/>
    </row>
    <row r="509" spans="17:17" ht="15.75" customHeight="1">
      <c r="Q509" s="38"/>
    </row>
    <row r="510" spans="17:17" ht="15.75" customHeight="1">
      <c r="Q510" s="38"/>
    </row>
    <row r="511" spans="17:17" ht="15.75" customHeight="1">
      <c r="Q511" s="38"/>
    </row>
    <row r="512" spans="17:17" ht="15.75" customHeight="1">
      <c r="Q512" s="38"/>
    </row>
    <row r="513" spans="17:17" ht="15.75" customHeight="1">
      <c r="Q513" s="38"/>
    </row>
    <row r="514" spans="17:17" ht="15.75" customHeight="1">
      <c r="Q514" s="38"/>
    </row>
    <row r="515" spans="17:17" ht="15.75" customHeight="1">
      <c r="Q515" s="38"/>
    </row>
    <row r="516" spans="17:17" ht="15.75" customHeight="1">
      <c r="Q516" s="38"/>
    </row>
    <row r="517" spans="17:17" ht="15.75" customHeight="1">
      <c r="Q517" s="38"/>
    </row>
    <row r="518" spans="17:17" ht="15.75" customHeight="1">
      <c r="Q518" s="38"/>
    </row>
    <row r="519" spans="17:17" ht="15.75" customHeight="1">
      <c r="Q519" s="38"/>
    </row>
    <row r="520" spans="17:17" ht="15.75" customHeight="1">
      <c r="Q520" s="38"/>
    </row>
    <row r="521" spans="17:17" ht="15.75" customHeight="1">
      <c r="Q521" s="38"/>
    </row>
    <row r="522" spans="17:17" ht="15.75" customHeight="1">
      <c r="Q522" s="38"/>
    </row>
    <row r="523" spans="17:17" ht="15.75" customHeight="1">
      <c r="Q523" s="38"/>
    </row>
    <row r="524" spans="17:17" ht="15.75" customHeight="1">
      <c r="Q524" s="38"/>
    </row>
    <row r="525" spans="17:17" ht="15.75" customHeight="1">
      <c r="Q525" s="38"/>
    </row>
    <row r="526" spans="17:17" ht="15.75" customHeight="1">
      <c r="Q526" s="38"/>
    </row>
    <row r="527" spans="17:17" ht="15.75" customHeight="1">
      <c r="Q527" s="38"/>
    </row>
    <row r="528" spans="17:17" ht="15.75" customHeight="1">
      <c r="Q528" s="38"/>
    </row>
    <row r="529" spans="17:17" ht="15.75" customHeight="1">
      <c r="Q529" s="38"/>
    </row>
    <row r="530" spans="17:17" ht="15.75" customHeight="1">
      <c r="Q530" s="38"/>
    </row>
    <row r="531" spans="17:17" ht="15.75" customHeight="1">
      <c r="Q531" s="38"/>
    </row>
    <row r="532" spans="17:17" ht="15.75" customHeight="1">
      <c r="Q532" s="38"/>
    </row>
    <row r="533" spans="17:17" ht="15.75" customHeight="1">
      <c r="Q533" s="38"/>
    </row>
    <row r="534" spans="17:17" ht="15.75" customHeight="1">
      <c r="Q534" s="38"/>
    </row>
    <row r="535" spans="17:17" ht="15.75" customHeight="1">
      <c r="Q535" s="38"/>
    </row>
    <row r="536" spans="17:17" ht="15.75" customHeight="1">
      <c r="Q536" s="38"/>
    </row>
    <row r="537" spans="17:17" ht="15.75" customHeight="1">
      <c r="Q537" s="38"/>
    </row>
    <row r="538" spans="17:17" ht="15.75" customHeight="1">
      <c r="Q538" s="38"/>
    </row>
    <row r="539" spans="17:17" ht="15.75" customHeight="1">
      <c r="Q539" s="38"/>
    </row>
    <row r="540" spans="17:17" ht="15.75" customHeight="1">
      <c r="Q540" s="38"/>
    </row>
    <row r="541" spans="17:17" ht="15.75" customHeight="1">
      <c r="Q541" s="38"/>
    </row>
    <row r="542" spans="17:17" ht="15.75" customHeight="1">
      <c r="Q542" s="38"/>
    </row>
    <row r="543" spans="17:17" ht="15.75" customHeight="1">
      <c r="Q543" s="38"/>
    </row>
    <row r="544" spans="17:17" ht="15.75" customHeight="1">
      <c r="Q544" s="38"/>
    </row>
    <row r="545" spans="17:17" ht="15.75" customHeight="1">
      <c r="Q545" s="38"/>
    </row>
    <row r="546" spans="17:17" ht="15.75" customHeight="1">
      <c r="Q546" s="38"/>
    </row>
    <row r="547" spans="17:17" ht="15.75" customHeight="1">
      <c r="Q547" s="38"/>
    </row>
    <row r="548" spans="17:17" ht="15.75" customHeight="1">
      <c r="Q548" s="38"/>
    </row>
    <row r="549" spans="17:17" ht="15.75" customHeight="1">
      <c r="Q549" s="38"/>
    </row>
    <row r="550" spans="17:17" ht="15.75" customHeight="1">
      <c r="Q550" s="38"/>
    </row>
    <row r="551" spans="17:17" ht="15.75" customHeight="1">
      <c r="Q551" s="38"/>
    </row>
    <row r="552" spans="17:17" ht="15.75" customHeight="1">
      <c r="Q552" s="38"/>
    </row>
    <row r="553" spans="17:17" ht="15.75" customHeight="1">
      <c r="Q553" s="38"/>
    </row>
    <row r="554" spans="17:17" ht="15.75" customHeight="1">
      <c r="Q554" s="38"/>
    </row>
    <row r="555" spans="17:17" ht="15.75" customHeight="1">
      <c r="Q555" s="38"/>
    </row>
    <row r="556" spans="17:17" ht="15.75" customHeight="1">
      <c r="Q556" s="38"/>
    </row>
    <row r="557" spans="17:17" ht="15.75" customHeight="1">
      <c r="Q557" s="38"/>
    </row>
    <row r="558" spans="17:17" ht="15.75" customHeight="1">
      <c r="Q558" s="38"/>
    </row>
    <row r="559" spans="17:17" ht="15.75" customHeight="1">
      <c r="Q559" s="38"/>
    </row>
    <row r="560" spans="17:17" ht="15.75" customHeight="1">
      <c r="Q560" s="38"/>
    </row>
    <row r="561" spans="17:17" ht="15.75" customHeight="1">
      <c r="Q561" s="38"/>
    </row>
    <row r="562" spans="17:17" ht="15.75" customHeight="1">
      <c r="Q562" s="38"/>
    </row>
    <row r="563" spans="17:17" ht="15.75" customHeight="1">
      <c r="Q563" s="38"/>
    </row>
    <row r="564" spans="17:17" ht="15.75" customHeight="1">
      <c r="Q564" s="38"/>
    </row>
    <row r="565" spans="17:17" ht="15.75" customHeight="1">
      <c r="Q565" s="38"/>
    </row>
    <row r="566" spans="17:17" ht="15.75" customHeight="1">
      <c r="Q566" s="38"/>
    </row>
    <row r="567" spans="17:17" ht="15.75" customHeight="1">
      <c r="Q567" s="38"/>
    </row>
    <row r="568" spans="17:17" ht="15.75" customHeight="1">
      <c r="Q568" s="38"/>
    </row>
    <row r="569" spans="17:17" ht="15.75" customHeight="1">
      <c r="Q569" s="38"/>
    </row>
    <row r="570" spans="17:17" ht="15.75" customHeight="1">
      <c r="Q570" s="38"/>
    </row>
    <row r="571" spans="17:17" ht="15.75" customHeight="1">
      <c r="Q571" s="38"/>
    </row>
    <row r="572" spans="17:17" ht="15.75" customHeight="1">
      <c r="Q572" s="38"/>
    </row>
    <row r="573" spans="17:17" ht="15.75" customHeight="1">
      <c r="Q573" s="38"/>
    </row>
    <row r="574" spans="17:17" ht="15.75" customHeight="1">
      <c r="Q574" s="38"/>
    </row>
    <row r="575" spans="17:17" ht="15.75" customHeight="1">
      <c r="Q575" s="38"/>
    </row>
    <row r="576" spans="17:17" ht="15.75" customHeight="1">
      <c r="Q576" s="38"/>
    </row>
    <row r="577" spans="17:17" ht="15.75" customHeight="1">
      <c r="Q577" s="38"/>
    </row>
    <row r="578" spans="17:17" ht="15.75" customHeight="1">
      <c r="Q578" s="38"/>
    </row>
    <row r="579" spans="17:17" ht="15.75" customHeight="1">
      <c r="Q579" s="38"/>
    </row>
    <row r="580" spans="17:17" ht="15.75" customHeight="1">
      <c r="Q580" s="38"/>
    </row>
    <row r="581" spans="17:17" ht="15.75" customHeight="1">
      <c r="Q581" s="38"/>
    </row>
    <row r="582" spans="17:17" ht="15.75" customHeight="1">
      <c r="Q582" s="38"/>
    </row>
    <row r="583" spans="17:17" ht="15.75" customHeight="1">
      <c r="Q583" s="38"/>
    </row>
    <row r="584" spans="17:17" ht="15.75" customHeight="1">
      <c r="Q584" s="38"/>
    </row>
    <row r="585" spans="17:17" ht="15.75" customHeight="1">
      <c r="Q585" s="38"/>
    </row>
    <row r="586" spans="17:17" ht="15.75" customHeight="1">
      <c r="Q586" s="38"/>
    </row>
    <row r="587" spans="17:17" ht="15.75" customHeight="1">
      <c r="Q587" s="38"/>
    </row>
    <row r="588" spans="17:17" ht="15.75" customHeight="1">
      <c r="Q588" s="38"/>
    </row>
    <row r="589" spans="17:17" ht="15.75" customHeight="1">
      <c r="Q589" s="38"/>
    </row>
    <row r="590" spans="17:17" ht="15.75" customHeight="1">
      <c r="Q590" s="38"/>
    </row>
    <row r="591" spans="17:17" ht="15.75" customHeight="1">
      <c r="Q591" s="38"/>
    </row>
    <row r="592" spans="17:17" ht="15.75" customHeight="1">
      <c r="Q592" s="38"/>
    </row>
    <row r="593" spans="17:17" ht="15.75" customHeight="1">
      <c r="Q593" s="38"/>
    </row>
    <row r="594" spans="17:17" ht="15.75" customHeight="1">
      <c r="Q594" s="38"/>
    </row>
    <row r="595" spans="17:17" ht="15.75" customHeight="1">
      <c r="Q595" s="38"/>
    </row>
    <row r="596" spans="17:17" ht="15.75" customHeight="1">
      <c r="Q596" s="38"/>
    </row>
    <row r="597" spans="17:17" ht="15.75" customHeight="1">
      <c r="Q597" s="38"/>
    </row>
    <row r="598" spans="17:17" ht="15.75" customHeight="1">
      <c r="Q598" s="38"/>
    </row>
    <row r="599" spans="17:17" ht="15.75" customHeight="1">
      <c r="Q599" s="38"/>
    </row>
    <row r="600" spans="17:17" ht="15.75" customHeight="1">
      <c r="Q600" s="38"/>
    </row>
    <row r="601" spans="17:17" ht="15.75" customHeight="1">
      <c r="Q601" s="38"/>
    </row>
    <row r="602" spans="17:17" ht="15.75" customHeight="1">
      <c r="Q602" s="38"/>
    </row>
    <row r="603" spans="17:17" ht="15.75" customHeight="1">
      <c r="Q603" s="38"/>
    </row>
    <row r="604" spans="17:17" ht="15.75" customHeight="1">
      <c r="Q604" s="38"/>
    </row>
    <row r="605" spans="17:17" ht="15.75" customHeight="1">
      <c r="Q605" s="38"/>
    </row>
    <row r="606" spans="17:17" ht="15.75" customHeight="1">
      <c r="Q606" s="38"/>
    </row>
    <row r="607" spans="17:17" ht="15.75" customHeight="1">
      <c r="Q607" s="38"/>
    </row>
    <row r="608" spans="17:17" ht="15.75" customHeight="1">
      <c r="Q608" s="38"/>
    </row>
    <row r="609" spans="17:17" ht="15.75" customHeight="1">
      <c r="Q609" s="38"/>
    </row>
    <row r="610" spans="17:17" ht="15.75" customHeight="1">
      <c r="Q610" s="38"/>
    </row>
    <row r="611" spans="17:17" ht="15.75" customHeight="1">
      <c r="Q611" s="38"/>
    </row>
    <row r="612" spans="17:17" ht="15.75" customHeight="1">
      <c r="Q612" s="38"/>
    </row>
    <row r="613" spans="17:17" ht="15.75" customHeight="1">
      <c r="Q613" s="38"/>
    </row>
    <row r="614" spans="17:17" ht="15.75" customHeight="1">
      <c r="Q614" s="38"/>
    </row>
    <row r="615" spans="17:17" ht="15.75" customHeight="1">
      <c r="Q615" s="38"/>
    </row>
    <row r="616" spans="17:17" ht="15.75" customHeight="1">
      <c r="Q616" s="38"/>
    </row>
    <row r="617" spans="17:17" ht="15.75" customHeight="1">
      <c r="Q617" s="38"/>
    </row>
    <row r="618" spans="17:17" ht="15.75" customHeight="1">
      <c r="Q618" s="38"/>
    </row>
    <row r="619" spans="17:17" ht="15.75" customHeight="1">
      <c r="Q619" s="38"/>
    </row>
    <row r="620" spans="17:17" ht="15.75" customHeight="1">
      <c r="Q620" s="38"/>
    </row>
    <row r="621" spans="17:17" ht="15.75" customHeight="1">
      <c r="Q621" s="38"/>
    </row>
    <row r="622" spans="17:17" ht="15.75" customHeight="1">
      <c r="Q622" s="38"/>
    </row>
    <row r="623" spans="17:17" ht="15.75" customHeight="1">
      <c r="Q623" s="38"/>
    </row>
    <row r="624" spans="17:17" ht="15.75" customHeight="1">
      <c r="Q624" s="38"/>
    </row>
    <row r="625" spans="17:17" ht="15.75" customHeight="1">
      <c r="Q625" s="38"/>
    </row>
    <row r="626" spans="17:17" ht="15.75" customHeight="1">
      <c r="Q626" s="38"/>
    </row>
    <row r="627" spans="17:17" ht="15.75" customHeight="1">
      <c r="Q627" s="38"/>
    </row>
    <row r="628" spans="17:17" ht="15.75" customHeight="1">
      <c r="Q628" s="38"/>
    </row>
    <row r="629" spans="17:17" ht="15.75" customHeight="1">
      <c r="Q629" s="38"/>
    </row>
    <row r="630" spans="17:17" ht="15.75" customHeight="1">
      <c r="Q630" s="38"/>
    </row>
    <row r="631" spans="17:17" ht="15.75" customHeight="1">
      <c r="Q631" s="38"/>
    </row>
    <row r="632" spans="17:17" ht="15.75" customHeight="1">
      <c r="Q632" s="38"/>
    </row>
    <row r="633" spans="17:17" ht="15.75" customHeight="1">
      <c r="Q633" s="38"/>
    </row>
    <row r="634" spans="17:17" ht="15.75" customHeight="1">
      <c r="Q634" s="38"/>
    </row>
    <row r="635" spans="17:17" ht="15.75" customHeight="1">
      <c r="Q635" s="38"/>
    </row>
    <row r="636" spans="17:17" ht="15.75" customHeight="1">
      <c r="Q636" s="38"/>
    </row>
    <row r="637" spans="17:17" ht="15.75" customHeight="1">
      <c r="Q637" s="38"/>
    </row>
    <row r="638" spans="17:17" ht="15.75" customHeight="1">
      <c r="Q638" s="38"/>
    </row>
    <row r="639" spans="17:17" ht="15.75" customHeight="1">
      <c r="Q639" s="38"/>
    </row>
    <row r="640" spans="17:17" ht="15.75" customHeight="1">
      <c r="Q640" s="38"/>
    </row>
    <row r="641" spans="17:17" ht="15.75" customHeight="1">
      <c r="Q641" s="38"/>
    </row>
    <row r="642" spans="17:17" ht="15.75" customHeight="1">
      <c r="Q642" s="38"/>
    </row>
    <row r="643" spans="17:17" ht="15.75" customHeight="1">
      <c r="Q643" s="38"/>
    </row>
    <row r="644" spans="17:17" ht="15.75" customHeight="1">
      <c r="Q644" s="38"/>
    </row>
    <row r="645" spans="17:17" ht="15.75" customHeight="1">
      <c r="Q645" s="38"/>
    </row>
    <row r="646" spans="17:17" ht="15.75" customHeight="1">
      <c r="Q646" s="38"/>
    </row>
    <row r="647" spans="17:17" ht="15.75" customHeight="1">
      <c r="Q647" s="38"/>
    </row>
    <row r="648" spans="17:17" ht="15.75" customHeight="1">
      <c r="Q648" s="38"/>
    </row>
    <row r="649" spans="17:17" ht="15.75" customHeight="1">
      <c r="Q649" s="38"/>
    </row>
    <row r="650" spans="17:17" ht="15.75" customHeight="1">
      <c r="Q650" s="38"/>
    </row>
    <row r="651" spans="17:17" ht="15.75" customHeight="1">
      <c r="Q651" s="38"/>
    </row>
    <row r="652" spans="17:17" ht="15.75" customHeight="1">
      <c r="Q652" s="38"/>
    </row>
    <row r="653" spans="17:17" ht="15.75" customHeight="1">
      <c r="Q653" s="38"/>
    </row>
    <row r="654" spans="17:17" ht="15.75" customHeight="1">
      <c r="Q654" s="38"/>
    </row>
    <row r="655" spans="17:17" ht="15.75" customHeight="1">
      <c r="Q655" s="38"/>
    </row>
    <row r="656" spans="17:17" ht="15.75" customHeight="1">
      <c r="Q656" s="38"/>
    </row>
    <row r="657" spans="17:17" ht="15.75" customHeight="1">
      <c r="Q657" s="38"/>
    </row>
    <row r="658" spans="17:17" ht="15.75" customHeight="1">
      <c r="Q658" s="38"/>
    </row>
    <row r="659" spans="17:17" ht="15.75" customHeight="1">
      <c r="Q659" s="38"/>
    </row>
    <row r="660" spans="17:17" ht="15.75" customHeight="1">
      <c r="Q660" s="38"/>
    </row>
    <row r="661" spans="17:17" ht="15.75" customHeight="1">
      <c r="Q661" s="38"/>
    </row>
    <row r="662" spans="17:17" ht="15.75" customHeight="1">
      <c r="Q662" s="38"/>
    </row>
    <row r="663" spans="17:17" ht="15.75" customHeight="1">
      <c r="Q663" s="38"/>
    </row>
    <row r="664" spans="17:17" ht="15.75" customHeight="1">
      <c r="Q664" s="38"/>
    </row>
    <row r="665" spans="17:17" ht="15.75" customHeight="1">
      <c r="Q665" s="38"/>
    </row>
    <row r="666" spans="17:17" ht="15.75" customHeight="1">
      <c r="Q666" s="38"/>
    </row>
    <row r="667" spans="17:17" ht="15.75" customHeight="1">
      <c r="Q667" s="38"/>
    </row>
    <row r="668" spans="17:17" ht="15.75" customHeight="1">
      <c r="Q668" s="38"/>
    </row>
    <row r="669" spans="17:17" ht="15.75" customHeight="1">
      <c r="Q669" s="38"/>
    </row>
    <row r="670" spans="17:17" ht="15.75" customHeight="1">
      <c r="Q670" s="38"/>
    </row>
    <row r="671" spans="17:17" ht="15.75" customHeight="1">
      <c r="Q671" s="38"/>
    </row>
    <row r="672" spans="17:17" ht="15.75" customHeight="1">
      <c r="Q672" s="38"/>
    </row>
    <row r="673" spans="17:17" ht="15.75" customHeight="1">
      <c r="Q673" s="38"/>
    </row>
    <row r="674" spans="17:17" ht="15.75" customHeight="1">
      <c r="Q674" s="38"/>
    </row>
    <row r="675" spans="17:17" ht="15.75" customHeight="1">
      <c r="Q675" s="38"/>
    </row>
    <row r="676" spans="17:17" ht="15.75" customHeight="1">
      <c r="Q676" s="38"/>
    </row>
    <row r="677" spans="17:17" ht="15.75" customHeight="1">
      <c r="Q677" s="38"/>
    </row>
    <row r="678" spans="17:17" ht="15.75" customHeight="1">
      <c r="Q678" s="38"/>
    </row>
    <row r="679" spans="17:17" ht="15.75" customHeight="1">
      <c r="Q679" s="38"/>
    </row>
    <row r="680" spans="17:17" ht="15.75" customHeight="1">
      <c r="Q680" s="38"/>
    </row>
    <row r="681" spans="17:17" ht="15.75" customHeight="1">
      <c r="Q681" s="38"/>
    </row>
    <row r="682" spans="17:17" ht="15.75" customHeight="1">
      <c r="Q682" s="38"/>
    </row>
    <row r="683" spans="17:17" ht="15.75" customHeight="1">
      <c r="Q683" s="38"/>
    </row>
    <row r="684" spans="17:17" ht="15.75" customHeight="1">
      <c r="Q684" s="38"/>
    </row>
    <row r="685" spans="17:17" ht="15.75" customHeight="1">
      <c r="Q685" s="38"/>
    </row>
    <row r="686" spans="17:17" ht="15.75" customHeight="1">
      <c r="Q686" s="38"/>
    </row>
    <row r="687" spans="17:17" ht="15.75" customHeight="1">
      <c r="Q687" s="38"/>
    </row>
    <row r="688" spans="17:17" ht="15.75" customHeight="1">
      <c r="Q688" s="38"/>
    </row>
    <row r="689" spans="17:17" ht="15.75" customHeight="1">
      <c r="Q689" s="38"/>
    </row>
    <row r="690" spans="17:17" ht="15.75" customHeight="1">
      <c r="Q690" s="38"/>
    </row>
    <row r="691" spans="17:17" ht="15.75" customHeight="1">
      <c r="Q691" s="38"/>
    </row>
    <row r="692" spans="17:17" ht="15.75" customHeight="1">
      <c r="Q692" s="38"/>
    </row>
    <row r="693" spans="17:17" ht="15.75" customHeight="1">
      <c r="Q693" s="38"/>
    </row>
    <row r="694" spans="17:17" ht="15.75" customHeight="1">
      <c r="Q694" s="38"/>
    </row>
    <row r="695" spans="17:17" ht="15.75" customHeight="1">
      <c r="Q695" s="38"/>
    </row>
    <row r="696" spans="17:17" ht="15.75" customHeight="1">
      <c r="Q696" s="38"/>
    </row>
    <row r="697" spans="17:17" ht="15.75" customHeight="1">
      <c r="Q697" s="38"/>
    </row>
    <row r="698" spans="17:17" ht="15.75" customHeight="1">
      <c r="Q698" s="38"/>
    </row>
    <row r="699" spans="17:17" ht="15.75" customHeight="1">
      <c r="Q699" s="38"/>
    </row>
    <row r="700" spans="17:17" ht="15.75" customHeight="1">
      <c r="Q700" s="38"/>
    </row>
    <row r="701" spans="17:17" ht="15.75" customHeight="1">
      <c r="Q701" s="38"/>
    </row>
    <row r="702" spans="17:17" ht="15.75" customHeight="1">
      <c r="Q702" s="38"/>
    </row>
    <row r="703" spans="17:17" ht="15.75" customHeight="1">
      <c r="Q703" s="38"/>
    </row>
    <row r="704" spans="17:17" ht="15.75" customHeight="1">
      <c r="Q704" s="38"/>
    </row>
    <row r="705" spans="17:17" ht="15.75" customHeight="1">
      <c r="Q705" s="38"/>
    </row>
    <row r="706" spans="17:17" ht="15.75" customHeight="1">
      <c r="Q706" s="38"/>
    </row>
    <row r="707" spans="17:17" ht="15.75" customHeight="1">
      <c r="Q707" s="38"/>
    </row>
    <row r="708" spans="17:17" ht="15.75" customHeight="1">
      <c r="Q708" s="38"/>
    </row>
    <row r="709" spans="17:17" ht="15.75" customHeight="1">
      <c r="Q709" s="38"/>
    </row>
    <row r="710" spans="17:17" ht="15.75" customHeight="1">
      <c r="Q710" s="38"/>
    </row>
    <row r="711" spans="17:17" ht="15.75" customHeight="1">
      <c r="Q711" s="38"/>
    </row>
    <row r="712" spans="17:17" ht="15.75" customHeight="1">
      <c r="Q712" s="38"/>
    </row>
    <row r="713" spans="17:17" ht="15.75" customHeight="1">
      <c r="Q713" s="38"/>
    </row>
    <row r="714" spans="17:17" ht="15.75" customHeight="1">
      <c r="Q714" s="38"/>
    </row>
    <row r="715" spans="17:17" ht="15.75" customHeight="1">
      <c r="Q715" s="38"/>
    </row>
    <row r="716" spans="17:17" ht="15.75" customHeight="1">
      <c r="Q716" s="38"/>
    </row>
    <row r="717" spans="17:17" ht="15.75" customHeight="1">
      <c r="Q717" s="38"/>
    </row>
    <row r="718" spans="17:17" ht="15.75" customHeight="1">
      <c r="Q718" s="38"/>
    </row>
    <row r="719" spans="17:17" ht="15.75" customHeight="1">
      <c r="Q719" s="38"/>
    </row>
    <row r="720" spans="17:17" ht="15.75" customHeight="1">
      <c r="Q720" s="38"/>
    </row>
    <row r="721" spans="17:17" ht="15.75" customHeight="1">
      <c r="Q721" s="38"/>
    </row>
    <row r="722" spans="17:17" ht="15.75" customHeight="1">
      <c r="Q722" s="38"/>
    </row>
    <row r="723" spans="17:17" ht="15.75" customHeight="1">
      <c r="Q723" s="38"/>
    </row>
    <row r="724" spans="17:17" ht="15.75" customHeight="1">
      <c r="Q724" s="38"/>
    </row>
    <row r="725" spans="17:17" ht="15.75" customHeight="1">
      <c r="Q725" s="38"/>
    </row>
    <row r="726" spans="17:17" ht="15.75" customHeight="1">
      <c r="Q726" s="38"/>
    </row>
    <row r="727" spans="17:17" ht="15.75" customHeight="1">
      <c r="Q727" s="38"/>
    </row>
    <row r="728" spans="17:17" ht="15.75" customHeight="1">
      <c r="Q728" s="38"/>
    </row>
    <row r="729" spans="17:17" ht="15.75" customHeight="1">
      <c r="Q729" s="38"/>
    </row>
    <row r="730" spans="17:17" ht="15.75" customHeight="1">
      <c r="Q730" s="38"/>
    </row>
    <row r="731" spans="17:17" ht="15.75" customHeight="1">
      <c r="Q731" s="38"/>
    </row>
    <row r="732" spans="17:17" ht="15.75" customHeight="1">
      <c r="Q732" s="38"/>
    </row>
    <row r="733" spans="17:17" ht="15.75" customHeight="1">
      <c r="Q733" s="38"/>
    </row>
    <row r="734" spans="17:17" ht="15.75" customHeight="1">
      <c r="Q734" s="38"/>
    </row>
    <row r="735" spans="17:17" ht="15.75" customHeight="1">
      <c r="Q735" s="38"/>
    </row>
    <row r="736" spans="17:17" ht="15.75" customHeight="1">
      <c r="Q736" s="38"/>
    </row>
    <row r="737" spans="17:17" ht="15.75" customHeight="1">
      <c r="Q737" s="38"/>
    </row>
    <row r="738" spans="17:17" ht="15.75" customHeight="1">
      <c r="Q738" s="38"/>
    </row>
    <row r="739" spans="17:17" ht="15.75" customHeight="1">
      <c r="Q739" s="38"/>
    </row>
    <row r="740" spans="17:17" ht="15.75" customHeight="1">
      <c r="Q740" s="38"/>
    </row>
    <row r="741" spans="17:17" ht="15.75" customHeight="1">
      <c r="Q741" s="38"/>
    </row>
    <row r="742" spans="17:17" ht="15.75" customHeight="1">
      <c r="Q742" s="38"/>
    </row>
    <row r="743" spans="17:17" ht="15.75" customHeight="1">
      <c r="Q743" s="38"/>
    </row>
    <row r="744" spans="17:17" ht="15.75" customHeight="1">
      <c r="Q744" s="38"/>
    </row>
    <row r="745" spans="17:17" ht="15.75" customHeight="1">
      <c r="Q745" s="38"/>
    </row>
    <row r="746" spans="17:17" ht="15.75" customHeight="1">
      <c r="Q746" s="38"/>
    </row>
    <row r="747" spans="17:17" ht="15.75" customHeight="1">
      <c r="Q747" s="38"/>
    </row>
    <row r="748" spans="17:17" ht="15.75" customHeight="1">
      <c r="Q748" s="38"/>
    </row>
    <row r="749" spans="17:17" ht="15.75" customHeight="1">
      <c r="Q749" s="38"/>
    </row>
    <row r="750" spans="17:17" ht="15.75" customHeight="1">
      <c r="Q750" s="38"/>
    </row>
    <row r="751" spans="17:17" ht="15.75" customHeight="1">
      <c r="Q751" s="38"/>
    </row>
    <row r="752" spans="17:17" ht="15.75" customHeight="1">
      <c r="Q752" s="38"/>
    </row>
    <row r="753" spans="17:17" ht="15.75" customHeight="1">
      <c r="Q753" s="38"/>
    </row>
    <row r="754" spans="17:17" ht="15.75" customHeight="1">
      <c r="Q754" s="38"/>
    </row>
    <row r="755" spans="17:17" ht="15.75" customHeight="1">
      <c r="Q755" s="38"/>
    </row>
    <row r="756" spans="17:17" ht="15.75" customHeight="1">
      <c r="Q756" s="38"/>
    </row>
    <row r="757" spans="17:17" ht="15.75" customHeight="1">
      <c r="Q757" s="38"/>
    </row>
    <row r="758" spans="17:17" ht="15.75" customHeight="1">
      <c r="Q758" s="38"/>
    </row>
    <row r="759" spans="17:17" ht="15.75" customHeight="1">
      <c r="Q759" s="38"/>
    </row>
    <row r="760" spans="17:17" ht="15.75" customHeight="1">
      <c r="Q760" s="38"/>
    </row>
    <row r="761" spans="17:17" ht="15.75" customHeight="1">
      <c r="Q761" s="38"/>
    </row>
    <row r="762" spans="17:17" ht="15.75" customHeight="1">
      <c r="Q762" s="38"/>
    </row>
    <row r="763" spans="17:17" ht="15.75" customHeight="1">
      <c r="Q763" s="38"/>
    </row>
    <row r="764" spans="17:17" ht="15.75" customHeight="1">
      <c r="Q764" s="38"/>
    </row>
    <row r="765" spans="17:17" ht="15.75" customHeight="1">
      <c r="Q765" s="38"/>
    </row>
    <row r="766" spans="17:17" ht="15.75" customHeight="1">
      <c r="Q766" s="38"/>
    </row>
    <row r="767" spans="17:17" ht="15.75" customHeight="1">
      <c r="Q767" s="38"/>
    </row>
    <row r="768" spans="17:17" ht="15.75" customHeight="1">
      <c r="Q768" s="38"/>
    </row>
    <row r="769" spans="17:17" ht="15.75" customHeight="1">
      <c r="Q769" s="38"/>
    </row>
    <row r="770" spans="17:17" ht="15.75" customHeight="1">
      <c r="Q770" s="38"/>
    </row>
    <row r="771" spans="17:17" ht="15.75" customHeight="1">
      <c r="Q771" s="38"/>
    </row>
    <row r="772" spans="17:17" ht="15.75" customHeight="1">
      <c r="Q772" s="38"/>
    </row>
    <row r="773" spans="17:17" ht="15.75" customHeight="1">
      <c r="Q773" s="38"/>
    </row>
    <row r="774" spans="17:17" ht="15.75" customHeight="1">
      <c r="Q774" s="38"/>
    </row>
    <row r="775" spans="17:17" ht="15.75" customHeight="1">
      <c r="Q775" s="38"/>
    </row>
    <row r="776" spans="17:17" ht="15.75" customHeight="1">
      <c r="Q776" s="38"/>
    </row>
    <row r="777" spans="17:17" ht="15.75" customHeight="1">
      <c r="Q777" s="38"/>
    </row>
    <row r="778" spans="17:17" ht="15.75" customHeight="1">
      <c r="Q778" s="38"/>
    </row>
    <row r="779" spans="17:17" ht="15.75" customHeight="1">
      <c r="Q779" s="38"/>
    </row>
    <row r="780" spans="17:17" ht="15.75" customHeight="1">
      <c r="Q780" s="38"/>
    </row>
    <row r="781" spans="17:17" ht="15.75" customHeight="1">
      <c r="Q781" s="38"/>
    </row>
    <row r="782" spans="17:17" ht="15.75" customHeight="1">
      <c r="Q782" s="38"/>
    </row>
    <row r="783" spans="17:17" ht="15.75" customHeight="1">
      <c r="Q783" s="38"/>
    </row>
    <row r="784" spans="17:17" ht="15.75" customHeight="1">
      <c r="Q784" s="38"/>
    </row>
    <row r="785" spans="17:17" ht="15.75" customHeight="1">
      <c r="Q785" s="38"/>
    </row>
    <row r="786" spans="17:17" ht="15.75" customHeight="1">
      <c r="Q786" s="38"/>
    </row>
    <row r="787" spans="17:17" ht="15.75" customHeight="1">
      <c r="Q787" s="38"/>
    </row>
    <row r="788" spans="17:17" ht="15.75" customHeight="1">
      <c r="Q788" s="38"/>
    </row>
    <row r="789" spans="17:17" ht="15.75" customHeight="1">
      <c r="Q789" s="38"/>
    </row>
    <row r="790" spans="17:17" ht="15.75" customHeight="1">
      <c r="Q790" s="38"/>
    </row>
    <row r="791" spans="17:17" ht="15.75" customHeight="1">
      <c r="Q791" s="38"/>
    </row>
    <row r="792" spans="17:17" ht="15.75" customHeight="1">
      <c r="Q792" s="38"/>
    </row>
    <row r="793" spans="17:17" ht="15.75" customHeight="1">
      <c r="Q793" s="38"/>
    </row>
    <row r="794" spans="17:17" ht="15.75" customHeight="1">
      <c r="Q794" s="38"/>
    </row>
    <row r="795" spans="17:17" ht="15.75" customHeight="1">
      <c r="Q795" s="38"/>
    </row>
    <row r="796" spans="17:17" ht="15.75" customHeight="1">
      <c r="Q796" s="38"/>
    </row>
    <row r="797" spans="17:17" ht="15.75" customHeight="1">
      <c r="Q797" s="38"/>
    </row>
    <row r="798" spans="17:17" ht="15.75" customHeight="1">
      <c r="Q798" s="38"/>
    </row>
    <row r="799" spans="17:17" ht="15.75" customHeight="1">
      <c r="Q799" s="38"/>
    </row>
    <row r="800" spans="17:17" ht="15.75" customHeight="1">
      <c r="Q800" s="38"/>
    </row>
    <row r="801" spans="17:17" ht="15.75" customHeight="1">
      <c r="Q801" s="38"/>
    </row>
    <row r="802" spans="17:17" ht="15.75" customHeight="1">
      <c r="Q802" s="38"/>
    </row>
    <row r="803" spans="17:17" ht="15.75" customHeight="1">
      <c r="Q803" s="38"/>
    </row>
    <row r="804" spans="17:17" ht="15.75" customHeight="1">
      <c r="Q804" s="38"/>
    </row>
    <row r="805" spans="17:17" ht="15.75" customHeight="1">
      <c r="Q805" s="38"/>
    </row>
    <row r="806" spans="17:17" ht="15.75" customHeight="1">
      <c r="Q806" s="38"/>
    </row>
    <row r="807" spans="17:17" ht="15.75" customHeight="1">
      <c r="Q807" s="38"/>
    </row>
    <row r="808" spans="17:17" ht="15.75" customHeight="1">
      <c r="Q808" s="38"/>
    </row>
    <row r="809" spans="17:17" ht="15.75" customHeight="1">
      <c r="Q809" s="38"/>
    </row>
    <row r="810" spans="17:17" ht="15.75" customHeight="1">
      <c r="Q810" s="38"/>
    </row>
    <row r="811" spans="17:17" ht="15.75" customHeight="1">
      <c r="Q811" s="38"/>
    </row>
    <row r="812" spans="17:17" ht="15.75" customHeight="1">
      <c r="Q812" s="38"/>
    </row>
    <row r="813" spans="17:17" ht="15.75" customHeight="1">
      <c r="Q813" s="38"/>
    </row>
    <row r="814" spans="17:17" ht="15.75" customHeight="1">
      <c r="Q814" s="38"/>
    </row>
    <row r="815" spans="17:17" ht="15.75" customHeight="1">
      <c r="Q815" s="38"/>
    </row>
    <row r="816" spans="17:17" ht="15.75" customHeight="1">
      <c r="Q816" s="38"/>
    </row>
    <row r="817" spans="17:17" ht="15.75" customHeight="1">
      <c r="Q817" s="38"/>
    </row>
    <row r="818" spans="17:17" ht="15.75" customHeight="1">
      <c r="Q818" s="38"/>
    </row>
    <row r="819" spans="17:17" ht="15.75" customHeight="1">
      <c r="Q819" s="38"/>
    </row>
    <row r="820" spans="17:17" ht="15.75" customHeight="1">
      <c r="Q820" s="38"/>
    </row>
    <row r="821" spans="17:17" ht="15.75" customHeight="1">
      <c r="Q821" s="38"/>
    </row>
    <row r="822" spans="17:17" ht="15.75" customHeight="1">
      <c r="Q822" s="38"/>
    </row>
    <row r="823" spans="17:17" ht="15.75" customHeight="1">
      <c r="Q823" s="38"/>
    </row>
    <row r="824" spans="17:17" ht="15.75" customHeight="1">
      <c r="Q824" s="38"/>
    </row>
    <row r="825" spans="17:17" ht="15.75" customHeight="1">
      <c r="Q825" s="38"/>
    </row>
    <row r="826" spans="17:17" ht="15.75" customHeight="1">
      <c r="Q826" s="38"/>
    </row>
    <row r="827" spans="17:17" ht="15.75" customHeight="1">
      <c r="Q827" s="38"/>
    </row>
    <row r="828" spans="17:17" ht="15.75" customHeight="1">
      <c r="Q828" s="38"/>
    </row>
    <row r="829" spans="17:17" ht="15.75" customHeight="1">
      <c r="Q829" s="38"/>
    </row>
    <row r="830" spans="17:17" ht="15.75" customHeight="1">
      <c r="Q830" s="38"/>
    </row>
    <row r="831" spans="17:17" ht="15.75" customHeight="1">
      <c r="Q831" s="38"/>
    </row>
    <row r="832" spans="17:17" ht="15.75" customHeight="1">
      <c r="Q832" s="38"/>
    </row>
    <row r="833" spans="17:17" ht="15.75" customHeight="1">
      <c r="Q833" s="38"/>
    </row>
    <row r="834" spans="17:17" ht="15.75" customHeight="1">
      <c r="Q834" s="38"/>
    </row>
    <row r="835" spans="17:17" ht="15.75" customHeight="1">
      <c r="Q835" s="38"/>
    </row>
    <row r="836" spans="17:17" ht="15.75" customHeight="1">
      <c r="Q836" s="38"/>
    </row>
    <row r="837" spans="17:17" ht="15.75" customHeight="1">
      <c r="Q837" s="38"/>
    </row>
    <row r="838" spans="17:17" ht="15.75" customHeight="1">
      <c r="Q838" s="38"/>
    </row>
    <row r="839" spans="17:17" ht="15.75" customHeight="1">
      <c r="Q839" s="38"/>
    </row>
    <row r="840" spans="17:17" ht="15.75" customHeight="1">
      <c r="Q840" s="38"/>
    </row>
    <row r="841" spans="17:17" ht="15.75" customHeight="1">
      <c r="Q841" s="38"/>
    </row>
    <row r="842" spans="17:17" ht="15.75" customHeight="1">
      <c r="Q842" s="38"/>
    </row>
    <row r="843" spans="17:17" ht="15.75" customHeight="1">
      <c r="Q843" s="38"/>
    </row>
    <row r="844" spans="17:17" ht="15.75" customHeight="1">
      <c r="Q844" s="38"/>
    </row>
    <row r="845" spans="17:17" ht="15.75" customHeight="1">
      <c r="Q845" s="38"/>
    </row>
    <row r="846" spans="17:17" ht="15.75" customHeight="1">
      <c r="Q846" s="38"/>
    </row>
    <row r="847" spans="17:17" ht="15.75" customHeight="1">
      <c r="Q847" s="38"/>
    </row>
    <row r="848" spans="17:17" ht="15.75" customHeight="1">
      <c r="Q848" s="38"/>
    </row>
    <row r="849" spans="17:17" ht="15.75" customHeight="1">
      <c r="Q849" s="38"/>
    </row>
    <row r="850" spans="17:17" ht="15.75" customHeight="1">
      <c r="Q850" s="38"/>
    </row>
    <row r="851" spans="17:17" ht="15.75" customHeight="1">
      <c r="Q851" s="38"/>
    </row>
    <row r="852" spans="17:17" ht="15.75" customHeight="1">
      <c r="Q852" s="38"/>
    </row>
    <row r="853" spans="17:17" ht="15.75" customHeight="1">
      <c r="Q853" s="38"/>
    </row>
    <row r="854" spans="17:17" ht="15.75" customHeight="1">
      <c r="Q854" s="38"/>
    </row>
    <row r="855" spans="17:17" ht="15.75" customHeight="1">
      <c r="Q855" s="38"/>
    </row>
    <row r="856" spans="17:17" ht="15.75" customHeight="1">
      <c r="Q856" s="38"/>
    </row>
    <row r="857" spans="17:17" ht="15.75" customHeight="1">
      <c r="Q857" s="38"/>
    </row>
    <row r="858" spans="17:17" ht="15.75" customHeight="1">
      <c r="Q858" s="38"/>
    </row>
    <row r="859" spans="17:17" ht="15.75" customHeight="1">
      <c r="Q859" s="38"/>
    </row>
    <row r="860" spans="17:17" ht="15.75" customHeight="1">
      <c r="Q860" s="38"/>
    </row>
    <row r="861" spans="17:17" ht="15.75" customHeight="1">
      <c r="Q861" s="38"/>
    </row>
    <row r="862" spans="17:17" ht="15.75" customHeight="1">
      <c r="Q862" s="38"/>
    </row>
    <row r="863" spans="17:17" ht="15.75" customHeight="1">
      <c r="Q863" s="38"/>
    </row>
    <row r="864" spans="17:17" ht="15.75" customHeight="1">
      <c r="Q864" s="38"/>
    </row>
    <row r="865" spans="17:17" ht="15.75" customHeight="1">
      <c r="Q865" s="38"/>
    </row>
    <row r="866" spans="17:17" ht="15.75" customHeight="1">
      <c r="Q866" s="38"/>
    </row>
    <row r="867" spans="17:17" ht="15.75" customHeight="1">
      <c r="Q867" s="38"/>
    </row>
    <row r="868" spans="17:17" ht="15.75" customHeight="1">
      <c r="Q868" s="38"/>
    </row>
    <row r="869" spans="17:17" ht="15.75" customHeight="1">
      <c r="Q869" s="38"/>
    </row>
    <row r="870" spans="17:17" ht="15.75" customHeight="1">
      <c r="Q870" s="38"/>
    </row>
    <row r="871" spans="17:17" ht="15.75" customHeight="1">
      <c r="Q871" s="38"/>
    </row>
    <row r="872" spans="17:17" ht="15.75" customHeight="1">
      <c r="Q872" s="38"/>
    </row>
    <row r="873" spans="17:17" ht="15.75" customHeight="1">
      <c r="Q873" s="38"/>
    </row>
    <row r="874" spans="17:17" ht="15.75" customHeight="1">
      <c r="Q874" s="38"/>
    </row>
    <row r="875" spans="17:17" ht="15.75" customHeight="1">
      <c r="Q875" s="38"/>
    </row>
    <row r="876" spans="17:17" ht="15.75" customHeight="1">
      <c r="Q876" s="38"/>
    </row>
    <row r="877" spans="17:17" ht="15.75" customHeight="1">
      <c r="Q877" s="38"/>
    </row>
    <row r="878" spans="17:17" ht="15.75" customHeight="1">
      <c r="Q878" s="38"/>
    </row>
    <row r="879" spans="17:17" ht="15.75" customHeight="1">
      <c r="Q879" s="38"/>
    </row>
    <row r="880" spans="17:17" ht="15.75" customHeight="1">
      <c r="Q880" s="38"/>
    </row>
    <row r="881" spans="17:17" ht="15.75" customHeight="1">
      <c r="Q881" s="38"/>
    </row>
    <row r="882" spans="17:17" ht="15.75" customHeight="1">
      <c r="Q882" s="38"/>
    </row>
    <row r="883" spans="17:17" ht="15.75" customHeight="1">
      <c r="Q883" s="38"/>
    </row>
    <row r="884" spans="17:17" ht="15.75" customHeight="1">
      <c r="Q884" s="38"/>
    </row>
    <row r="885" spans="17:17" ht="15.75" customHeight="1">
      <c r="Q885" s="38"/>
    </row>
    <row r="886" spans="17:17" ht="15.75" customHeight="1">
      <c r="Q886" s="38"/>
    </row>
    <row r="887" spans="17:17" ht="15.75" customHeight="1">
      <c r="Q887" s="38"/>
    </row>
    <row r="888" spans="17:17" ht="15.75" customHeight="1">
      <c r="Q888" s="38"/>
    </row>
    <row r="889" spans="17:17" ht="15.75" customHeight="1">
      <c r="Q889" s="38"/>
    </row>
    <row r="890" spans="17:17" ht="15.75" customHeight="1">
      <c r="Q890" s="38"/>
    </row>
    <row r="891" spans="17:17" ht="15.75" customHeight="1">
      <c r="Q891" s="38"/>
    </row>
    <row r="892" spans="17:17" ht="15.75" customHeight="1">
      <c r="Q892" s="38"/>
    </row>
    <row r="893" spans="17:17" ht="15.75" customHeight="1">
      <c r="Q893" s="38"/>
    </row>
    <row r="894" spans="17:17" ht="15.75" customHeight="1">
      <c r="Q894" s="38"/>
    </row>
    <row r="895" spans="17:17" ht="15.75" customHeight="1">
      <c r="Q895" s="38"/>
    </row>
    <row r="896" spans="17:17" ht="15.75" customHeight="1">
      <c r="Q896" s="38"/>
    </row>
    <row r="897" spans="17:17" ht="15.75" customHeight="1">
      <c r="Q897" s="38"/>
    </row>
    <row r="898" spans="17:17" ht="15.75" customHeight="1">
      <c r="Q898" s="38"/>
    </row>
    <row r="899" spans="17:17" ht="15.75" customHeight="1">
      <c r="Q899" s="38"/>
    </row>
    <row r="900" spans="17:17" ht="15.75" customHeight="1">
      <c r="Q900" s="38"/>
    </row>
    <row r="901" spans="17:17" ht="15.75" customHeight="1">
      <c r="Q901" s="38"/>
    </row>
    <row r="902" spans="17:17" ht="15.75" customHeight="1">
      <c r="Q902" s="38"/>
    </row>
    <row r="903" spans="17:17" ht="15.75" customHeight="1">
      <c r="Q903" s="38"/>
    </row>
    <row r="904" spans="17:17" ht="15.75" customHeight="1">
      <c r="Q904" s="38"/>
    </row>
    <row r="905" spans="17:17" ht="15.75" customHeight="1">
      <c r="Q905" s="38"/>
    </row>
    <row r="906" spans="17:17" ht="15.75" customHeight="1">
      <c r="Q906" s="38"/>
    </row>
    <row r="907" spans="17:17" ht="15.75" customHeight="1">
      <c r="Q907" s="38"/>
    </row>
    <row r="908" spans="17:17" ht="15.75" customHeight="1">
      <c r="Q908" s="38"/>
    </row>
    <row r="909" spans="17:17" ht="15.75" customHeight="1">
      <c r="Q909" s="38"/>
    </row>
    <row r="910" spans="17:17" ht="15.75" customHeight="1">
      <c r="Q910" s="38"/>
    </row>
    <row r="911" spans="17:17" ht="15.75" customHeight="1">
      <c r="Q911" s="38"/>
    </row>
    <row r="912" spans="17:17" ht="15.75" customHeight="1">
      <c r="Q912" s="38"/>
    </row>
    <row r="913" spans="17:17" ht="15.75" customHeight="1">
      <c r="Q913" s="38"/>
    </row>
    <row r="914" spans="17:17" ht="15.75" customHeight="1">
      <c r="Q914" s="38"/>
    </row>
    <row r="915" spans="17:17" ht="15.75" customHeight="1">
      <c r="Q915" s="38"/>
    </row>
    <row r="916" spans="17:17" ht="15.75" customHeight="1">
      <c r="Q916" s="38"/>
    </row>
    <row r="917" spans="17:17" ht="15.75" customHeight="1">
      <c r="Q917" s="38"/>
    </row>
    <row r="918" spans="17:17" ht="15.75" customHeight="1">
      <c r="Q918" s="38"/>
    </row>
    <row r="919" spans="17:17" ht="15.75" customHeight="1">
      <c r="Q919" s="38"/>
    </row>
    <row r="920" spans="17:17" ht="15.75" customHeight="1">
      <c r="Q920" s="38"/>
    </row>
    <row r="921" spans="17:17" ht="15.75" customHeight="1">
      <c r="Q921" s="38"/>
    </row>
    <row r="922" spans="17:17" ht="15.75" customHeight="1">
      <c r="Q922" s="38"/>
    </row>
    <row r="923" spans="17:17" ht="15.75" customHeight="1">
      <c r="Q923" s="38"/>
    </row>
    <row r="924" spans="17:17" ht="15.75" customHeight="1">
      <c r="Q924" s="38"/>
    </row>
    <row r="925" spans="17:17" ht="15.75" customHeight="1">
      <c r="Q925" s="38"/>
    </row>
    <row r="926" spans="17:17" ht="15.75" customHeight="1">
      <c r="Q926" s="38"/>
    </row>
    <row r="927" spans="17:17" ht="15.75" customHeight="1">
      <c r="Q927" s="38"/>
    </row>
    <row r="928" spans="17:17" ht="15.75" customHeight="1">
      <c r="Q928" s="38"/>
    </row>
    <row r="929" spans="17:17" ht="15.75" customHeight="1">
      <c r="Q929" s="38"/>
    </row>
    <row r="930" spans="17:17" ht="15.75" customHeight="1">
      <c r="Q930" s="38"/>
    </row>
    <row r="931" spans="17:17" ht="15.75" customHeight="1">
      <c r="Q931" s="38"/>
    </row>
    <row r="932" spans="17:17" ht="15.75" customHeight="1">
      <c r="Q932" s="38"/>
    </row>
    <row r="933" spans="17:17" ht="15.75" customHeight="1">
      <c r="Q933" s="38"/>
    </row>
    <row r="934" spans="17:17" ht="15.75" customHeight="1">
      <c r="Q934" s="38"/>
    </row>
    <row r="935" spans="17:17" ht="15.75" customHeight="1">
      <c r="Q935" s="38"/>
    </row>
    <row r="936" spans="17:17" ht="15.75" customHeight="1">
      <c r="Q936" s="38"/>
    </row>
    <row r="937" spans="17:17" ht="15.75" customHeight="1">
      <c r="Q937" s="38"/>
    </row>
    <row r="938" spans="17:17" ht="15.75" customHeight="1">
      <c r="Q938" s="38"/>
    </row>
    <row r="939" spans="17:17" ht="15.75" customHeight="1">
      <c r="Q939" s="38"/>
    </row>
    <row r="940" spans="17:17" ht="15.75" customHeight="1">
      <c r="Q940" s="38"/>
    </row>
    <row r="941" spans="17:17" ht="15.75" customHeight="1">
      <c r="Q941" s="38"/>
    </row>
    <row r="942" spans="17:17" ht="15.75" customHeight="1">
      <c r="Q942" s="38"/>
    </row>
    <row r="943" spans="17:17" ht="15.75" customHeight="1">
      <c r="Q943" s="38"/>
    </row>
    <row r="944" spans="17:17" ht="15.75" customHeight="1">
      <c r="Q944" s="38"/>
    </row>
    <row r="945" spans="17:17" ht="15.75" customHeight="1">
      <c r="Q945" s="38"/>
    </row>
    <row r="946" spans="17:17" ht="15.75" customHeight="1">
      <c r="Q946" s="38"/>
    </row>
    <row r="947" spans="17:17" ht="15.75" customHeight="1">
      <c r="Q947" s="38"/>
    </row>
    <row r="948" spans="17:17" ht="15.75" customHeight="1">
      <c r="Q948" s="38"/>
    </row>
    <row r="949" spans="17:17" ht="15.75" customHeight="1">
      <c r="Q949" s="38"/>
    </row>
    <row r="950" spans="17:17" ht="15.75" customHeight="1">
      <c r="Q950" s="38"/>
    </row>
    <row r="951" spans="17:17" ht="15.75" customHeight="1">
      <c r="Q951" s="38"/>
    </row>
    <row r="952" spans="17:17" ht="15.75" customHeight="1">
      <c r="Q952" s="38"/>
    </row>
    <row r="953" spans="17:17" ht="15.75" customHeight="1">
      <c r="Q953" s="38"/>
    </row>
    <row r="954" spans="17:17" ht="15.75" customHeight="1">
      <c r="Q954" s="38"/>
    </row>
    <row r="955" spans="17:17" ht="15.75" customHeight="1">
      <c r="Q955" s="38"/>
    </row>
    <row r="956" spans="17:17" ht="15.75" customHeight="1">
      <c r="Q956" s="38"/>
    </row>
    <row r="957" spans="17:17" ht="15.75" customHeight="1">
      <c r="Q957" s="38"/>
    </row>
    <row r="958" spans="17:17" ht="15.75" customHeight="1">
      <c r="Q958" s="38"/>
    </row>
    <row r="959" spans="17:17" ht="15.75" customHeight="1">
      <c r="Q959" s="38"/>
    </row>
    <row r="960" spans="17:17" ht="15.75" customHeight="1">
      <c r="Q960" s="38"/>
    </row>
    <row r="961" spans="17:17" ht="15.75" customHeight="1">
      <c r="Q961" s="38"/>
    </row>
    <row r="962" spans="17:17" ht="15.75" customHeight="1">
      <c r="Q962" s="38"/>
    </row>
    <row r="963" spans="17:17" ht="15.75" customHeight="1">
      <c r="Q963" s="38"/>
    </row>
    <row r="964" spans="17:17" ht="15.75" customHeight="1">
      <c r="Q964" s="38"/>
    </row>
    <row r="965" spans="17:17" ht="15.75" customHeight="1">
      <c r="Q965" s="38"/>
    </row>
    <row r="966" spans="17:17" ht="15.75" customHeight="1">
      <c r="Q966" s="38"/>
    </row>
    <row r="967" spans="17:17" ht="15.75" customHeight="1">
      <c r="Q967" s="38"/>
    </row>
    <row r="968" spans="17:17" ht="15.75" customHeight="1">
      <c r="Q968" s="38"/>
    </row>
    <row r="969" spans="17:17" ht="15.75" customHeight="1">
      <c r="Q969" s="38"/>
    </row>
    <row r="970" spans="17:17" ht="15.75" customHeight="1">
      <c r="Q970" s="38"/>
    </row>
    <row r="971" spans="17:17" ht="15.75" customHeight="1">
      <c r="Q971" s="38"/>
    </row>
    <row r="972" spans="17:17" ht="15.75" customHeight="1">
      <c r="Q972" s="38"/>
    </row>
    <row r="973" spans="17:17" ht="15.75" customHeight="1">
      <c r="Q973" s="38"/>
    </row>
    <row r="974" spans="17:17" ht="15.75" customHeight="1">
      <c r="Q974" s="38"/>
    </row>
    <row r="975" spans="17:17" ht="15.75" customHeight="1">
      <c r="Q975" s="38"/>
    </row>
    <row r="976" spans="17:17" ht="15.75" customHeight="1">
      <c r="Q976" s="38"/>
    </row>
    <row r="977" spans="17:17" ht="15.75" customHeight="1">
      <c r="Q977" s="38"/>
    </row>
    <row r="978" spans="17:17" ht="15.75" customHeight="1">
      <c r="Q978" s="38"/>
    </row>
    <row r="979" spans="17:17" ht="15.75" customHeight="1">
      <c r="Q979" s="38"/>
    </row>
    <row r="980" spans="17:17" ht="15.75" customHeight="1">
      <c r="Q980" s="38"/>
    </row>
    <row r="981" spans="17:17" ht="15.75" customHeight="1">
      <c r="Q981" s="38"/>
    </row>
    <row r="982" spans="17:17" ht="15.75" customHeight="1">
      <c r="Q982" s="38"/>
    </row>
    <row r="983" spans="17:17" ht="15.75" customHeight="1">
      <c r="Q983" s="38"/>
    </row>
    <row r="984" spans="17:17" ht="15.75" customHeight="1">
      <c r="Q984" s="38"/>
    </row>
    <row r="985" spans="17:17" ht="15.75" customHeight="1">
      <c r="Q985" s="38"/>
    </row>
    <row r="986" spans="17:17" ht="15.75" customHeight="1">
      <c r="Q986" s="38"/>
    </row>
    <row r="987" spans="17:17" ht="15.75" customHeight="1">
      <c r="Q987" s="38"/>
    </row>
    <row r="988" spans="17:17" ht="15.75" customHeight="1">
      <c r="Q988" s="38"/>
    </row>
    <row r="989" spans="17:17" ht="15.75" customHeight="1">
      <c r="Q989" s="38"/>
    </row>
    <row r="990" spans="17:17" ht="15.75" customHeight="1">
      <c r="Q990" s="38"/>
    </row>
    <row r="991" spans="17:17" ht="15.75" customHeight="1">
      <c r="Q991" s="38"/>
    </row>
    <row r="992" spans="17:17" ht="15.75" customHeight="1">
      <c r="Q992" s="38"/>
    </row>
    <row r="993" spans="17:17" ht="15.75" customHeight="1">
      <c r="Q993" s="38"/>
    </row>
    <row r="994" spans="17:17" ht="15.75" customHeight="1">
      <c r="Q994" s="38"/>
    </row>
    <row r="995" spans="17:17" ht="15.75" customHeight="1">
      <c r="Q995" s="38"/>
    </row>
    <row r="996" spans="17:17" ht="15.75" customHeight="1">
      <c r="Q996" s="38"/>
    </row>
    <row r="997" spans="17:17" ht="15.75" customHeight="1">
      <c r="Q997" s="38"/>
    </row>
    <row r="998" spans="17:17" ht="15.75" customHeight="1">
      <c r="Q998" s="38"/>
    </row>
    <row r="999" spans="17:17" ht="15.75" customHeight="1">
      <c r="Q999" s="38"/>
    </row>
    <row r="1000" spans="17:17" ht="15.75" customHeight="1">
      <c r="Q1000" s="38"/>
    </row>
  </sheetData>
  <autoFilter ref="A3:R41" xr:uid="{00000000-0009-0000-0000-000002000000}">
    <sortState xmlns:xlrd2="http://schemas.microsoft.com/office/spreadsheetml/2017/richdata2" ref="A3:R41">
      <sortCondition ref="A3:A41"/>
    </sortState>
  </autoFilter>
  <mergeCells count="2">
    <mergeCell ref="A1:R1"/>
    <mergeCell ref="A2:R2"/>
  </mergeCells>
  <pageMargins left="0.51181102362204722" right="0.51181102362204722" top="0.78740157480314965" bottom="0.78740157480314965" header="0" footer="0"/>
  <pageSetup paperSize="9" fitToHeight="0" orientation="landscape"/>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1000"/>
  <sheetViews>
    <sheetView workbookViewId="0">
      <pane ySplit="4" topLeftCell="A5" activePane="bottomLeft" state="frozen"/>
      <selection pane="bottomLeft" activeCell="B6" sqref="B6"/>
    </sheetView>
  </sheetViews>
  <sheetFormatPr defaultColWidth="14.42578125" defaultRowHeight="15" customHeight="1"/>
  <cols>
    <col min="1" max="1" width="20.85546875" customWidth="1"/>
    <col min="2" max="2" width="28.42578125" customWidth="1"/>
    <col min="3" max="3" width="22.85546875" customWidth="1"/>
    <col min="4" max="4" width="56.7109375" customWidth="1"/>
    <col min="5" max="5" width="18" customWidth="1"/>
    <col min="6" max="6" width="31" customWidth="1"/>
    <col min="7" max="7" width="16.5703125" customWidth="1"/>
    <col min="8" max="8" width="24.85546875" customWidth="1"/>
    <col min="9" max="9" width="24" customWidth="1"/>
    <col min="10" max="10" width="18.5703125" customWidth="1"/>
    <col min="11" max="11" width="14.140625" customWidth="1"/>
    <col min="12" max="12" width="16.42578125" customWidth="1"/>
    <col min="13" max="13" width="14.85546875" customWidth="1"/>
    <col min="14" max="14" width="22.5703125" customWidth="1"/>
    <col min="15" max="15" width="21.5703125" customWidth="1"/>
    <col min="16" max="16" width="20.7109375" customWidth="1"/>
    <col min="17" max="17" width="16.5703125" customWidth="1"/>
    <col min="18" max="18" width="16.7109375" customWidth="1"/>
    <col min="19" max="19" width="19.42578125" customWidth="1"/>
    <col min="20" max="20" width="18.42578125" customWidth="1"/>
    <col min="21" max="21" width="50" customWidth="1"/>
  </cols>
  <sheetData>
    <row r="1" spans="1:21">
      <c r="A1" s="105" t="s">
        <v>1</v>
      </c>
      <c r="B1" s="106"/>
      <c r="C1" s="106"/>
      <c r="D1" s="106"/>
      <c r="E1" s="106"/>
      <c r="F1" s="106"/>
      <c r="G1" s="106"/>
      <c r="H1" s="106"/>
      <c r="I1" s="106"/>
      <c r="J1" s="106"/>
      <c r="K1" s="106"/>
      <c r="L1" s="106"/>
      <c r="M1" s="106"/>
      <c r="N1" s="106"/>
      <c r="O1" s="106"/>
      <c r="P1" s="106"/>
      <c r="Q1" s="106"/>
      <c r="R1" s="106"/>
      <c r="S1" s="106"/>
      <c r="T1" s="106"/>
    </row>
    <row r="2" spans="1:21" ht="18">
      <c r="A2" s="107" t="s">
        <v>2</v>
      </c>
      <c r="B2" s="106"/>
      <c r="C2" s="106"/>
      <c r="D2" s="106"/>
      <c r="E2" s="106"/>
      <c r="F2" s="106"/>
      <c r="G2" s="106"/>
      <c r="H2" s="106"/>
      <c r="I2" s="106"/>
      <c r="J2" s="106"/>
      <c r="K2" s="106"/>
      <c r="L2" s="106"/>
      <c r="M2" s="106"/>
      <c r="N2" s="106"/>
      <c r="O2" s="106"/>
      <c r="P2" s="106"/>
      <c r="Q2" s="106"/>
      <c r="R2" s="106"/>
      <c r="S2" s="106"/>
      <c r="T2" s="106"/>
    </row>
    <row r="3" spans="1:21" ht="15.75">
      <c r="A3" s="2"/>
      <c r="B3" s="2"/>
      <c r="C3" s="2"/>
      <c r="D3" s="2"/>
      <c r="E3" s="2"/>
      <c r="F3" s="2"/>
      <c r="G3" s="2"/>
      <c r="H3" s="2"/>
      <c r="I3" s="2"/>
      <c r="J3" s="2"/>
      <c r="K3" s="2"/>
      <c r="L3" s="2"/>
      <c r="M3" s="2"/>
      <c r="N3" s="2"/>
      <c r="O3" s="2"/>
      <c r="P3" s="2"/>
      <c r="Q3" s="2"/>
      <c r="R3" s="4"/>
      <c r="S3" s="2"/>
      <c r="T3" s="2"/>
    </row>
    <row r="4" spans="1:21" ht="116.25" customHeight="1">
      <c r="A4" s="6" t="s">
        <v>5</v>
      </c>
      <c r="B4" s="6" t="s">
        <v>6</v>
      </c>
      <c r="C4" s="6" t="s">
        <v>7</v>
      </c>
      <c r="D4" s="6" t="s">
        <v>13</v>
      </c>
      <c r="E4" s="6" t="s">
        <v>9</v>
      </c>
      <c r="F4" s="6" t="s">
        <v>14</v>
      </c>
      <c r="G4" s="6" t="s">
        <v>11</v>
      </c>
      <c r="H4" s="9" t="s">
        <v>16</v>
      </c>
      <c r="I4" s="9" t="s">
        <v>18</v>
      </c>
      <c r="J4" s="6" t="s">
        <v>19</v>
      </c>
      <c r="K4" s="6" t="s">
        <v>20</v>
      </c>
      <c r="L4" s="6" t="s">
        <v>21</v>
      </c>
      <c r="M4" s="6" t="s">
        <v>22</v>
      </c>
      <c r="N4" s="9" t="s">
        <v>23</v>
      </c>
      <c r="O4" s="9" t="s">
        <v>24</v>
      </c>
      <c r="P4" s="6" t="s">
        <v>25</v>
      </c>
      <c r="Q4" s="6" t="s">
        <v>27</v>
      </c>
      <c r="R4" s="12" t="s">
        <v>28</v>
      </c>
      <c r="S4" s="6" t="s">
        <v>31</v>
      </c>
      <c r="T4" s="13" t="s">
        <v>29</v>
      </c>
      <c r="U4" s="15" t="s">
        <v>30</v>
      </c>
    </row>
    <row r="5" spans="1:21" ht="90">
      <c r="A5" s="16" t="s">
        <v>36</v>
      </c>
      <c r="B5" s="16" t="s">
        <v>39</v>
      </c>
      <c r="C5" s="16" t="s">
        <v>40</v>
      </c>
      <c r="D5" s="19" t="s">
        <v>41</v>
      </c>
      <c r="E5" s="16" t="s">
        <v>46</v>
      </c>
      <c r="F5" s="16" t="s">
        <v>47</v>
      </c>
      <c r="G5" s="16" t="s">
        <v>48</v>
      </c>
      <c r="H5" s="23">
        <v>5421500.9699999997</v>
      </c>
      <c r="I5" s="23">
        <v>2000000</v>
      </c>
      <c r="J5" s="16" t="s">
        <v>56</v>
      </c>
      <c r="K5" s="16">
        <v>4</v>
      </c>
      <c r="L5" s="16">
        <v>51</v>
      </c>
      <c r="M5" s="16">
        <v>90</v>
      </c>
      <c r="N5" s="23">
        <v>2000000</v>
      </c>
      <c r="O5" s="23">
        <v>0</v>
      </c>
      <c r="P5" s="16"/>
      <c r="Q5" s="16"/>
      <c r="R5" s="46">
        <v>46024</v>
      </c>
      <c r="S5" s="16" t="s">
        <v>551</v>
      </c>
      <c r="T5" s="48" t="s">
        <v>552</v>
      </c>
      <c r="U5" s="49"/>
    </row>
    <row r="6" spans="1:21" ht="90">
      <c r="A6" s="16" t="s">
        <v>555</v>
      </c>
      <c r="B6" s="16" t="s">
        <v>560</v>
      </c>
      <c r="C6" s="16" t="s">
        <v>40</v>
      </c>
      <c r="D6" s="19" t="s">
        <v>562</v>
      </c>
      <c r="E6" s="16" t="s">
        <v>46</v>
      </c>
      <c r="F6" s="16" t="s">
        <v>47</v>
      </c>
      <c r="G6" s="16" t="s">
        <v>48</v>
      </c>
      <c r="H6" s="23">
        <v>18999308.02</v>
      </c>
      <c r="I6" s="23">
        <v>2000000</v>
      </c>
      <c r="J6" s="16" t="s">
        <v>56</v>
      </c>
      <c r="K6" s="16">
        <v>4</v>
      </c>
      <c r="L6" s="16">
        <v>51</v>
      </c>
      <c r="M6" s="16">
        <v>90</v>
      </c>
      <c r="N6" s="23">
        <v>2000000</v>
      </c>
      <c r="O6" s="23"/>
      <c r="P6" s="16"/>
      <c r="Q6" s="16"/>
      <c r="R6" s="46">
        <v>46060</v>
      </c>
      <c r="S6" s="16" t="s">
        <v>551</v>
      </c>
      <c r="T6" s="48" t="s">
        <v>565</v>
      </c>
      <c r="U6" s="49"/>
    </row>
    <row r="7" spans="1:21" ht="75">
      <c r="A7" s="16" t="s">
        <v>567</v>
      </c>
      <c r="B7" s="16" t="s">
        <v>571</v>
      </c>
      <c r="C7" s="16" t="s">
        <v>40</v>
      </c>
      <c r="D7" s="19" t="s">
        <v>572</v>
      </c>
      <c r="E7" s="16" t="s">
        <v>46</v>
      </c>
      <c r="F7" s="16" t="s">
        <v>47</v>
      </c>
      <c r="G7" s="16" t="s">
        <v>48</v>
      </c>
      <c r="H7" s="23">
        <v>8353654.2999999998</v>
      </c>
      <c r="I7" s="23">
        <v>500000</v>
      </c>
      <c r="J7" s="16" t="s">
        <v>56</v>
      </c>
      <c r="K7" s="16">
        <v>4</v>
      </c>
      <c r="L7" s="16">
        <v>51</v>
      </c>
      <c r="M7" s="16">
        <v>90</v>
      </c>
      <c r="N7" s="23">
        <v>500000</v>
      </c>
      <c r="O7" s="23">
        <v>0</v>
      </c>
      <c r="P7" s="16"/>
      <c r="Q7" s="16"/>
      <c r="R7" s="46">
        <v>46065</v>
      </c>
      <c r="S7" s="16" t="s">
        <v>551</v>
      </c>
      <c r="T7" s="48" t="s">
        <v>565</v>
      </c>
      <c r="U7" s="49"/>
    </row>
    <row r="8" spans="1:21" ht="90">
      <c r="A8" s="16" t="s">
        <v>574</v>
      </c>
      <c r="B8" s="16" t="s">
        <v>575</v>
      </c>
      <c r="C8" s="16" t="s">
        <v>40</v>
      </c>
      <c r="D8" s="19" t="s">
        <v>576</v>
      </c>
      <c r="E8" s="16" t="s">
        <v>46</v>
      </c>
      <c r="F8" s="16" t="s">
        <v>47</v>
      </c>
      <c r="G8" s="16" t="s">
        <v>48</v>
      </c>
      <c r="H8" s="23">
        <v>11778456.18</v>
      </c>
      <c r="I8" s="23">
        <v>2000000</v>
      </c>
      <c r="J8" s="16" t="s">
        <v>56</v>
      </c>
      <c r="K8" s="16">
        <v>4</v>
      </c>
      <c r="L8" s="16">
        <v>51</v>
      </c>
      <c r="M8" s="16">
        <v>90</v>
      </c>
      <c r="N8" s="23">
        <v>2000000</v>
      </c>
      <c r="O8" s="23">
        <v>0</v>
      </c>
      <c r="P8" s="16"/>
      <c r="Q8" s="16"/>
      <c r="R8" s="46">
        <v>46065</v>
      </c>
      <c r="S8" s="16" t="s">
        <v>551</v>
      </c>
      <c r="T8" s="48" t="s">
        <v>552</v>
      </c>
      <c r="U8" s="49"/>
    </row>
    <row r="9" spans="1:21" ht="90">
      <c r="A9" s="16" t="s">
        <v>579</v>
      </c>
      <c r="B9" s="16" t="s">
        <v>580</v>
      </c>
      <c r="C9" s="16" t="s">
        <v>40</v>
      </c>
      <c r="D9" s="19" t="s">
        <v>581</v>
      </c>
      <c r="E9" s="16" t="s">
        <v>46</v>
      </c>
      <c r="F9" s="16" t="s">
        <v>47</v>
      </c>
      <c r="G9" s="16" t="s">
        <v>48</v>
      </c>
      <c r="H9" s="23">
        <v>13147570.060000001</v>
      </c>
      <c r="I9" s="23">
        <v>2000000</v>
      </c>
      <c r="J9" s="16" t="s">
        <v>56</v>
      </c>
      <c r="K9" s="16">
        <v>4</v>
      </c>
      <c r="L9" s="16">
        <v>51</v>
      </c>
      <c r="M9" s="16">
        <v>90</v>
      </c>
      <c r="N9" s="23">
        <v>2000000</v>
      </c>
      <c r="O9" s="23"/>
      <c r="P9" s="16"/>
      <c r="Q9" s="16"/>
      <c r="R9" s="46">
        <v>46067</v>
      </c>
      <c r="S9" s="16" t="s">
        <v>551</v>
      </c>
      <c r="T9" s="48" t="s">
        <v>565</v>
      </c>
      <c r="U9" s="49"/>
    </row>
    <row r="10" spans="1:21" ht="90">
      <c r="A10" s="16" t="s">
        <v>585</v>
      </c>
      <c r="B10" s="16" t="s">
        <v>587</v>
      </c>
      <c r="C10" s="16" t="s">
        <v>40</v>
      </c>
      <c r="D10" s="19" t="s">
        <v>588</v>
      </c>
      <c r="E10" s="16" t="s">
        <v>46</v>
      </c>
      <c r="F10" s="16" t="s">
        <v>47</v>
      </c>
      <c r="G10" s="16" t="s">
        <v>48</v>
      </c>
      <c r="H10" s="23">
        <v>10383103.65</v>
      </c>
      <c r="I10" s="23">
        <v>2000000</v>
      </c>
      <c r="J10" s="16" t="s">
        <v>56</v>
      </c>
      <c r="K10" s="16">
        <v>4</v>
      </c>
      <c r="L10" s="16">
        <v>51</v>
      </c>
      <c r="M10" s="16">
        <v>90</v>
      </c>
      <c r="N10" s="23">
        <v>2000000</v>
      </c>
      <c r="O10" s="23">
        <v>0</v>
      </c>
      <c r="P10" s="16"/>
      <c r="Q10" s="16"/>
      <c r="R10" s="46">
        <v>46074</v>
      </c>
      <c r="S10" s="16" t="s">
        <v>551</v>
      </c>
      <c r="T10" s="48" t="s">
        <v>565</v>
      </c>
      <c r="U10" s="49"/>
    </row>
    <row r="11" spans="1:21" ht="105">
      <c r="A11" s="16" t="s">
        <v>595</v>
      </c>
      <c r="B11" s="16" t="s">
        <v>596</v>
      </c>
      <c r="C11" s="16" t="s">
        <v>40</v>
      </c>
      <c r="D11" s="19" t="s">
        <v>597</v>
      </c>
      <c r="E11" s="16" t="s">
        <v>46</v>
      </c>
      <c r="F11" s="16" t="s">
        <v>47</v>
      </c>
      <c r="G11" s="16" t="s">
        <v>48</v>
      </c>
      <c r="H11" s="23">
        <v>14708731.630000001</v>
      </c>
      <c r="I11" s="23">
        <v>2000000</v>
      </c>
      <c r="J11" s="16" t="s">
        <v>56</v>
      </c>
      <c r="K11" s="16">
        <v>4</v>
      </c>
      <c r="L11" s="16">
        <v>51</v>
      </c>
      <c r="M11" s="16">
        <v>80</v>
      </c>
      <c r="N11" s="23">
        <v>2000000</v>
      </c>
      <c r="O11" s="23">
        <v>0</v>
      </c>
      <c r="P11" s="16"/>
      <c r="Q11" s="16"/>
      <c r="R11" s="46">
        <v>46085</v>
      </c>
      <c r="S11" s="16" t="s">
        <v>551</v>
      </c>
      <c r="T11" s="48" t="s">
        <v>552</v>
      </c>
      <c r="U11" s="49"/>
    </row>
    <row r="12" spans="1:21" ht="90">
      <c r="A12" s="16" t="s">
        <v>600</v>
      </c>
      <c r="B12" s="16" t="s">
        <v>601</v>
      </c>
      <c r="C12" s="16" t="s">
        <v>40</v>
      </c>
      <c r="D12" s="19" t="s">
        <v>602</v>
      </c>
      <c r="E12" s="16" t="s">
        <v>46</v>
      </c>
      <c r="F12" s="16" t="s">
        <v>47</v>
      </c>
      <c r="G12" s="16" t="s">
        <v>48</v>
      </c>
      <c r="H12" s="23">
        <v>14612475.109999999</v>
      </c>
      <c r="I12" s="23">
        <f t="shared" ref="I12:I13" si="0">2000000</f>
        <v>2000000</v>
      </c>
      <c r="J12" s="16" t="s">
        <v>56</v>
      </c>
      <c r="K12" s="16">
        <v>4</v>
      </c>
      <c r="L12" s="16">
        <v>51</v>
      </c>
      <c r="M12" s="16">
        <v>90</v>
      </c>
      <c r="N12" s="23">
        <f t="shared" ref="N12:N13" si="1">I12</f>
        <v>2000000</v>
      </c>
      <c r="O12" s="23">
        <v>0</v>
      </c>
      <c r="P12" s="16"/>
      <c r="Q12" s="16"/>
      <c r="R12" s="46">
        <v>46097</v>
      </c>
      <c r="S12" s="16" t="s">
        <v>551</v>
      </c>
      <c r="T12" s="48" t="s">
        <v>607</v>
      </c>
      <c r="U12" s="49"/>
    </row>
    <row r="13" spans="1:21" ht="90">
      <c r="A13" s="16" t="s">
        <v>608</v>
      </c>
      <c r="B13" s="16" t="s">
        <v>609</v>
      </c>
      <c r="C13" s="16" t="s">
        <v>40</v>
      </c>
      <c r="D13" s="19" t="s">
        <v>610</v>
      </c>
      <c r="E13" s="16" t="s">
        <v>46</v>
      </c>
      <c r="F13" s="16" t="s">
        <v>47</v>
      </c>
      <c r="G13" s="16" t="s">
        <v>48</v>
      </c>
      <c r="H13" s="23">
        <v>9971599.7599999998</v>
      </c>
      <c r="I13" s="23">
        <f t="shared" si="0"/>
        <v>2000000</v>
      </c>
      <c r="J13" s="16" t="s">
        <v>56</v>
      </c>
      <c r="K13" s="16">
        <v>4</v>
      </c>
      <c r="L13" s="16">
        <v>51</v>
      </c>
      <c r="M13" s="16">
        <v>90</v>
      </c>
      <c r="N13" s="23">
        <f t="shared" si="1"/>
        <v>2000000</v>
      </c>
      <c r="O13" s="23">
        <v>0</v>
      </c>
      <c r="P13" s="16"/>
      <c r="Q13" s="16"/>
      <c r="R13" s="46">
        <v>46099</v>
      </c>
      <c r="S13" s="16" t="s">
        <v>551</v>
      </c>
      <c r="T13" s="48" t="s">
        <v>607</v>
      </c>
      <c r="U13" s="49"/>
    </row>
    <row r="14" spans="1:21" ht="90">
      <c r="A14" s="16" t="s">
        <v>616</v>
      </c>
      <c r="B14" s="16" t="s">
        <v>617</v>
      </c>
      <c r="C14" s="16" t="s">
        <v>40</v>
      </c>
      <c r="D14" s="19" t="s">
        <v>618</v>
      </c>
      <c r="E14" s="16" t="s">
        <v>46</v>
      </c>
      <c r="F14" s="16" t="s">
        <v>47</v>
      </c>
      <c r="G14" s="16" t="s">
        <v>48</v>
      </c>
      <c r="H14" s="23">
        <v>12874040.35</v>
      </c>
      <c r="I14" s="23">
        <v>2000000</v>
      </c>
      <c r="J14" s="16" t="s">
        <v>56</v>
      </c>
      <c r="K14" s="16">
        <v>4</v>
      </c>
      <c r="L14" s="16">
        <v>51</v>
      </c>
      <c r="M14" s="16">
        <v>90</v>
      </c>
      <c r="N14" s="23">
        <v>2000000</v>
      </c>
      <c r="O14" s="23">
        <v>0</v>
      </c>
      <c r="P14" s="16"/>
      <c r="Q14" s="16"/>
      <c r="R14" s="46">
        <v>46128</v>
      </c>
      <c r="S14" s="16" t="s">
        <v>551</v>
      </c>
      <c r="T14" s="48" t="s">
        <v>552</v>
      </c>
      <c r="U14" s="49"/>
    </row>
    <row r="15" spans="1:21" ht="90">
      <c r="A15" s="16" t="s">
        <v>620</v>
      </c>
      <c r="B15" s="16" t="s">
        <v>621</v>
      </c>
      <c r="C15" s="16" t="s">
        <v>40</v>
      </c>
      <c r="D15" s="19" t="s">
        <v>622</v>
      </c>
      <c r="E15" s="16" t="s">
        <v>46</v>
      </c>
      <c r="F15" s="16" t="s">
        <v>47</v>
      </c>
      <c r="G15" s="16" t="s">
        <v>48</v>
      </c>
      <c r="H15" s="23">
        <v>9905754.25</v>
      </c>
      <c r="I15" s="23">
        <v>2000000</v>
      </c>
      <c r="J15" s="16" t="s">
        <v>56</v>
      </c>
      <c r="K15" s="16">
        <v>4</v>
      </c>
      <c r="L15" s="16">
        <v>51</v>
      </c>
      <c r="M15" s="16">
        <v>90</v>
      </c>
      <c r="N15" s="23">
        <v>2000000</v>
      </c>
      <c r="O15" s="23"/>
      <c r="P15" s="16"/>
      <c r="Q15" s="16"/>
      <c r="R15" s="46">
        <v>46133</v>
      </c>
      <c r="S15" s="16" t="s">
        <v>551</v>
      </c>
      <c r="T15" s="48" t="s">
        <v>565</v>
      </c>
      <c r="U15" s="49"/>
    </row>
    <row r="16" spans="1:21" ht="90">
      <c r="A16" s="16" t="s">
        <v>625</v>
      </c>
      <c r="B16" s="16" t="s">
        <v>626</v>
      </c>
      <c r="C16" s="16" t="s">
        <v>40</v>
      </c>
      <c r="D16" s="19" t="s">
        <v>627</v>
      </c>
      <c r="E16" s="16" t="s">
        <v>46</v>
      </c>
      <c r="F16" s="16" t="s">
        <v>47</v>
      </c>
      <c r="G16" s="16" t="s">
        <v>48</v>
      </c>
      <c r="H16" s="23">
        <v>9888716.4100000001</v>
      </c>
      <c r="I16" s="23">
        <v>4000000</v>
      </c>
      <c r="J16" s="16" t="s">
        <v>56</v>
      </c>
      <c r="K16" s="16">
        <v>4</v>
      </c>
      <c r="L16" s="16">
        <v>51</v>
      </c>
      <c r="M16" s="16">
        <v>90</v>
      </c>
      <c r="N16" s="23">
        <v>4000000</v>
      </c>
      <c r="O16" s="23"/>
      <c r="P16" s="16"/>
      <c r="Q16" s="16"/>
      <c r="R16" s="46">
        <v>46136</v>
      </c>
      <c r="S16" s="16" t="s">
        <v>551</v>
      </c>
      <c r="T16" s="48" t="s">
        <v>565</v>
      </c>
      <c r="U16" s="57" t="s">
        <v>634</v>
      </c>
    </row>
    <row r="17" spans="1:21" ht="90">
      <c r="A17" s="16" t="s">
        <v>635</v>
      </c>
      <c r="B17" s="16" t="s">
        <v>636</v>
      </c>
      <c r="C17" s="16" t="s">
        <v>40</v>
      </c>
      <c r="D17" s="19" t="s">
        <v>637</v>
      </c>
      <c r="E17" s="16" t="s">
        <v>46</v>
      </c>
      <c r="F17" s="16" t="s">
        <v>47</v>
      </c>
      <c r="G17" s="16" t="s">
        <v>48</v>
      </c>
      <c r="H17" s="23">
        <v>20854472.670000002</v>
      </c>
      <c r="I17" s="23">
        <v>2000000</v>
      </c>
      <c r="J17" s="16" t="s">
        <v>56</v>
      </c>
      <c r="K17" s="16">
        <v>4</v>
      </c>
      <c r="L17" s="16">
        <v>51</v>
      </c>
      <c r="M17" s="16">
        <v>90</v>
      </c>
      <c r="N17" s="23">
        <v>2000000</v>
      </c>
      <c r="O17" s="23">
        <v>0</v>
      </c>
      <c r="P17" s="16"/>
      <c r="Q17" s="16"/>
      <c r="R17" s="46">
        <v>46137</v>
      </c>
      <c r="S17" s="16" t="s">
        <v>551</v>
      </c>
      <c r="T17" s="48" t="s">
        <v>565</v>
      </c>
      <c r="U17" s="49"/>
    </row>
    <row r="18" spans="1:21" ht="90">
      <c r="A18" s="16" t="s">
        <v>638</v>
      </c>
      <c r="B18" s="16" t="s">
        <v>640</v>
      </c>
      <c r="C18" s="16" t="s">
        <v>40</v>
      </c>
      <c r="D18" s="19" t="s">
        <v>641</v>
      </c>
      <c r="E18" s="16" t="s">
        <v>46</v>
      </c>
      <c r="F18" s="16" t="s">
        <v>47</v>
      </c>
      <c r="G18" s="16" t="s">
        <v>48</v>
      </c>
      <c r="H18" s="23">
        <v>16263861.01</v>
      </c>
      <c r="I18" s="23">
        <f>2000000</f>
        <v>2000000</v>
      </c>
      <c r="J18" s="16" t="s">
        <v>56</v>
      </c>
      <c r="K18" s="16">
        <v>4</v>
      </c>
      <c r="L18" s="16">
        <v>51</v>
      </c>
      <c r="M18" s="16">
        <v>90</v>
      </c>
      <c r="N18" s="23">
        <f>I18</f>
        <v>2000000</v>
      </c>
      <c r="O18" s="23">
        <v>0</v>
      </c>
      <c r="P18" s="16"/>
      <c r="Q18" s="16"/>
      <c r="R18" s="46">
        <v>46141</v>
      </c>
      <c r="S18" s="16" t="s">
        <v>551</v>
      </c>
      <c r="T18" s="48" t="s">
        <v>607</v>
      </c>
      <c r="U18" s="49"/>
    </row>
    <row r="19" spans="1:21" ht="90">
      <c r="A19" s="16" t="s">
        <v>648</v>
      </c>
      <c r="B19" s="16" t="s">
        <v>649</v>
      </c>
      <c r="C19" s="16" t="s">
        <v>40</v>
      </c>
      <c r="D19" s="19" t="s">
        <v>650</v>
      </c>
      <c r="E19" s="16" t="s">
        <v>46</v>
      </c>
      <c r="F19" s="16" t="s">
        <v>47</v>
      </c>
      <c r="G19" s="16" t="s">
        <v>48</v>
      </c>
      <c r="H19" s="23">
        <v>9374856.2300000004</v>
      </c>
      <c r="I19" s="23">
        <v>2000000</v>
      </c>
      <c r="J19" s="16" t="s">
        <v>56</v>
      </c>
      <c r="K19" s="16">
        <v>4</v>
      </c>
      <c r="L19" s="16">
        <v>51</v>
      </c>
      <c r="M19" s="16">
        <v>90</v>
      </c>
      <c r="N19" s="23">
        <v>2000000</v>
      </c>
      <c r="O19" s="23">
        <v>0</v>
      </c>
      <c r="P19" s="16"/>
      <c r="Q19" s="16"/>
      <c r="R19" s="46">
        <v>46169</v>
      </c>
      <c r="S19" s="16" t="s">
        <v>551</v>
      </c>
      <c r="T19" s="48" t="s">
        <v>565</v>
      </c>
      <c r="U19" s="49"/>
    </row>
    <row r="20" spans="1:21" ht="90">
      <c r="A20" s="16" t="s">
        <v>655</v>
      </c>
      <c r="B20" s="16" t="s">
        <v>656</v>
      </c>
      <c r="C20" s="16" t="s">
        <v>40</v>
      </c>
      <c r="D20" s="19" t="s">
        <v>658</v>
      </c>
      <c r="E20" s="16" t="s">
        <v>46</v>
      </c>
      <c r="F20" s="16" t="s">
        <v>47</v>
      </c>
      <c r="G20" s="16" t="s">
        <v>48</v>
      </c>
      <c r="H20" s="23">
        <v>16334496.07</v>
      </c>
      <c r="I20" s="23">
        <f>2000000</f>
        <v>2000000</v>
      </c>
      <c r="J20" s="16" t="s">
        <v>56</v>
      </c>
      <c r="K20" s="16">
        <v>4</v>
      </c>
      <c r="L20" s="16">
        <v>51</v>
      </c>
      <c r="M20" s="16">
        <v>90</v>
      </c>
      <c r="N20" s="23">
        <f>I20</f>
        <v>2000000</v>
      </c>
      <c r="O20" s="23">
        <v>0</v>
      </c>
      <c r="P20" s="16"/>
      <c r="Q20" s="16"/>
      <c r="R20" s="46">
        <v>46179</v>
      </c>
      <c r="S20" s="16" t="s">
        <v>551</v>
      </c>
      <c r="T20" s="48" t="s">
        <v>607</v>
      </c>
      <c r="U20" s="49"/>
    </row>
    <row r="21" spans="1:21" ht="15.75" customHeight="1">
      <c r="A21" s="16" t="s">
        <v>660</v>
      </c>
      <c r="B21" s="16" t="s">
        <v>661</v>
      </c>
      <c r="C21" s="16" t="s">
        <v>40</v>
      </c>
      <c r="D21" s="19" t="s">
        <v>663</v>
      </c>
      <c r="E21" s="16" t="s">
        <v>46</v>
      </c>
      <c r="F21" s="16" t="s">
        <v>47</v>
      </c>
      <c r="G21" s="16" t="s">
        <v>48</v>
      </c>
      <c r="H21" s="23">
        <v>14610069.380000001</v>
      </c>
      <c r="I21" s="23">
        <v>2000000</v>
      </c>
      <c r="J21" s="16" t="s">
        <v>56</v>
      </c>
      <c r="K21" s="16">
        <v>4</v>
      </c>
      <c r="L21" s="16">
        <v>51</v>
      </c>
      <c r="M21" s="16">
        <v>90</v>
      </c>
      <c r="N21" s="23">
        <v>2000000</v>
      </c>
      <c r="O21" s="23">
        <v>0</v>
      </c>
      <c r="P21" s="16"/>
      <c r="Q21" s="16"/>
      <c r="R21" s="46">
        <v>46187</v>
      </c>
      <c r="S21" s="16" t="s">
        <v>551</v>
      </c>
      <c r="T21" s="48" t="s">
        <v>552</v>
      </c>
      <c r="U21" s="49"/>
    </row>
    <row r="22" spans="1:21" ht="15.75" customHeight="1">
      <c r="A22" s="16" t="s">
        <v>669</v>
      </c>
      <c r="B22" s="16" t="s">
        <v>670</v>
      </c>
      <c r="C22" s="16" t="s">
        <v>40</v>
      </c>
      <c r="D22" s="19" t="s">
        <v>672</v>
      </c>
      <c r="E22" s="16" t="s">
        <v>46</v>
      </c>
      <c r="F22" s="16" t="s">
        <v>47</v>
      </c>
      <c r="G22" s="16" t="s">
        <v>48</v>
      </c>
      <c r="H22" s="23">
        <v>19439988.66</v>
      </c>
      <c r="I22" s="23">
        <v>5000000</v>
      </c>
      <c r="J22" s="16" t="s">
        <v>56</v>
      </c>
      <c r="K22" s="16">
        <v>4</v>
      </c>
      <c r="L22" s="16">
        <v>51</v>
      </c>
      <c r="M22" s="16">
        <v>90</v>
      </c>
      <c r="N22" s="23">
        <v>0</v>
      </c>
      <c r="O22" s="23">
        <f>I22</f>
        <v>5000000</v>
      </c>
      <c r="P22" s="16"/>
      <c r="Q22" s="16"/>
      <c r="R22" s="46">
        <v>46208</v>
      </c>
      <c r="S22" s="16" t="s">
        <v>551</v>
      </c>
      <c r="T22" s="48" t="s">
        <v>552</v>
      </c>
      <c r="U22" s="49"/>
    </row>
    <row r="23" spans="1:21" ht="15.75" customHeight="1">
      <c r="A23" s="16" t="s">
        <v>673</v>
      </c>
      <c r="B23" s="16" t="s">
        <v>674</v>
      </c>
      <c r="C23" s="16" t="s">
        <v>40</v>
      </c>
      <c r="D23" s="19" t="s">
        <v>675</v>
      </c>
      <c r="E23" s="16" t="s">
        <v>46</v>
      </c>
      <c r="F23" s="16" t="s">
        <v>47</v>
      </c>
      <c r="G23" s="16" t="s">
        <v>48</v>
      </c>
      <c r="H23" s="23">
        <v>14723749.16</v>
      </c>
      <c r="I23" s="23">
        <v>2000000</v>
      </c>
      <c r="J23" s="16" t="s">
        <v>56</v>
      </c>
      <c r="K23" s="16">
        <v>4</v>
      </c>
      <c r="L23" s="16">
        <v>51</v>
      </c>
      <c r="M23" s="16">
        <v>90</v>
      </c>
      <c r="N23" s="23">
        <v>2000000</v>
      </c>
      <c r="O23" s="23">
        <v>0</v>
      </c>
      <c r="P23" s="16"/>
      <c r="Q23" s="16"/>
      <c r="R23" s="46">
        <v>46214</v>
      </c>
      <c r="S23" s="16" t="s">
        <v>551</v>
      </c>
      <c r="T23" s="48" t="s">
        <v>565</v>
      </c>
      <c r="U23" s="49"/>
    </row>
    <row r="24" spans="1:21" ht="15.75" customHeight="1">
      <c r="A24" s="16" t="s">
        <v>682</v>
      </c>
      <c r="B24" s="16" t="s">
        <v>683</v>
      </c>
      <c r="C24" s="16" t="s">
        <v>40</v>
      </c>
      <c r="D24" s="19" t="s">
        <v>684</v>
      </c>
      <c r="E24" s="16" t="s">
        <v>46</v>
      </c>
      <c r="F24" s="16" t="s">
        <v>47</v>
      </c>
      <c r="G24" s="16" t="s">
        <v>48</v>
      </c>
      <c r="H24" s="23">
        <v>3101742.81</v>
      </c>
      <c r="I24" s="23">
        <v>2000000</v>
      </c>
      <c r="J24" s="16" t="s">
        <v>56</v>
      </c>
      <c r="K24" s="16">
        <v>4</v>
      </c>
      <c r="L24" s="16">
        <v>51</v>
      </c>
      <c r="M24" s="16">
        <v>90</v>
      </c>
      <c r="N24" s="23">
        <v>2000000</v>
      </c>
      <c r="O24" s="23">
        <v>0</v>
      </c>
      <c r="P24" s="16"/>
      <c r="Q24" s="16"/>
      <c r="R24" s="46">
        <v>46222</v>
      </c>
      <c r="S24" s="16" t="s">
        <v>551</v>
      </c>
      <c r="T24" s="48" t="s">
        <v>565</v>
      </c>
      <c r="U24" s="49"/>
    </row>
    <row r="25" spans="1:21" ht="90" customHeight="1">
      <c r="A25" s="16" t="s">
        <v>687</v>
      </c>
      <c r="B25" s="16" t="s">
        <v>688</v>
      </c>
      <c r="C25" s="16" t="s">
        <v>40</v>
      </c>
      <c r="D25" s="19" t="s">
        <v>689</v>
      </c>
      <c r="E25" s="16" t="s">
        <v>46</v>
      </c>
      <c r="F25" s="16" t="s">
        <v>47</v>
      </c>
      <c r="G25" s="16" t="s">
        <v>48</v>
      </c>
      <c r="H25" s="23">
        <v>16512542.970000001</v>
      </c>
      <c r="I25" s="23">
        <v>2000000</v>
      </c>
      <c r="J25" s="16" t="s">
        <v>56</v>
      </c>
      <c r="K25" s="16">
        <v>4</v>
      </c>
      <c r="L25" s="16">
        <v>51</v>
      </c>
      <c r="M25" s="16">
        <v>90</v>
      </c>
      <c r="N25" s="23">
        <v>2000000</v>
      </c>
      <c r="O25" s="23">
        <v>0</v>
      </c>
      <c r="P25" s="16"/>
      <c r="Q25" s="16"/>
      <c r="R25" s="46">
        <v>46247</v>
      </c>
      <c r="S25" s="16" t="s">
        <v>551</v>
      </c>
      <c r="T25" s="48" t="s">
        <v>565</v>
      </c>
      <c r="U25" s="49"/>
    </row>
    <row r="26" spans="1:21" ht="90" customHeight="1">
      <c r="A26" s="16" t="s">
        <v>691</v>
      </c>
      <c r="B26" s="16" t="s">
        <v>692</v>
      </c>
      <c r="C26" s="16" t="s">
        <v>40</v>
      </c>
      <c r="D26" s="19" t="s">
        <v>694</v>
      </c>
      <c r="E26" s="16" t="s">
        <v>46</v>
      </c>
      <c r="F26" s="16" t="s">
        <v>47</v>
      </c>
      <c r="G26" s="16" t="s">
        <v>48</v>
      </c>
      <c r="H26" s="23">
        <v>16522692.640000001</v>
      </c>
      <c r="I26" s="23">
        <v>2000000</v>
      </c>
      <c r="J26" s="16" t="s">
        <v>56</v>
      </c>
      <c r="K26" s="16">
        <v>4</v>
      </c>
      <c r="L26" s="16">
        <v>51</v>
      </c>
      <c r="M26" s="16">
        <v>90</v>
      </c>
      <c r="N26" s="23">
        <v>2000000</v>
      </c>
      <c r="O26" s="23"/>
      <c r="P26" s="16"/>
      <c r="Q26" s="16"/>
      <c r="R26" s="46">
        <v>46251</v>
      </c>
      <c r="S26" s="16" t="s">
        <v>551</v>
      </c>
      <c r="T26" s="48" t="s">
        <v>565</v>
      </c>
      <c r="U26" s="49"/>
    </row>
    <row r="27" spans="1:21" ht="90" customHeight="1">
      <c r="A27" s="16" t="s">
        <v>697</v>
      </c>
      <c r="B27" s="16" t="s">
        <v>698</v>
      </c>
      <c r="C27" s="16" t="s">
        <v>40</v>
      </c>
      <c r="D27" s="19" t="s">
        <v>700</v>
      </c>
      <c r="E27" s="16" t="s">
        <v>46</v>
      </c>
      <c r="F27" s="16" t="s">
        <v>47</v>
      </c>
      <c r="G27" s="16" t="s">
        <v>48</v>
      </c>
      <c r="H27" s="23">
        <v>26874049.940000001</v>
      </c>
      <c r="I27" s="23">
        <v>2000000</v>
      </c>
      <c r="J27" s="16" t="s">
        <v>56</v>
      </c>
      <c r="K27" s="16">
        <v>4</v>
      </c>
      <c r="L27" s="16">
        <v>51</v>
      </c>
      <c r="M27" s="16">
        <v>90</v>
      </c>
      <c r="N27" s="23">
        <v>2000000</v>
      </c>
      <c r="O27" s="23">
        <v>0</v>
      </c>
      <c r="P27" s="16"/>
      <c r="Q27" s="16"/>
      <c r="R27" s="46">
        <v>46252</v>
      </c>
      <c r="S27" s="16" t="s">
        <v>551</v>
      </c>
      <c r="T27" s="48" t="s">
        <v>552</v>
      </c>
      <c r="U27" s="49"/>
    </row>
    <row r="28" spans="1:21" ht="90" customHeight="1">
      <c r="A28" s="16" t="s">
        <v>702</v>
      </c>
      <c r="B28" s="16" t="s">
        <v>703</v>
      </c>
      <c r="C28" s="16" t="s">
        <v>40</v>
      </c>
      <c r="D28" s="19" t="s">
        <v>704</v>
      </c>
      <c r="E28" s="16" t="s">
        <v>46</v>
      </c>
      <c r="F28" s="16" t="s">
        <v>47</v>
      </c>
      <c r="G28" s="16" t="s">
        <v>48</v>
      </c>
      <c r="H28" s="23">
        <v>10129298.939999999</v>
      </c>
      <c r="I28" s="23">
        <f>2000000</f>
        <v>2000000</v>
      </c>
      <c r="J28" s="16" t="s">
        <v>56</v>
      </c>
      <c r="K28" s="16">
        <v>4</v>
      </c>
      <c r="L28" s="16">
        <v>51</v>
      </c>
      <c r="M28" s="16">
        <v>90</v>
      </c>
      <c r="N28" s="23">
        <f>I28</f>
        <v>2000000</v>
      </c>
      <c r="O28" s="23">
        <v>0</v>
      </c>
      <c r="P28" s="16"/>
      <c r="Q28" s="16"/>
      <c r="R28" s="46">
        <v>46264</v>
      </c>
      <c r="S28" s="16" t="s">
        <v>551</v>
      </c>
      <c r="T28" s="48" t="s">
        <v>607</v>
      </c>
      <c r="U28" s="49"/>
    </row>
    <row r="29" spans="1:21" ht="90" customHeight="1">
      <c r="A29" s="16" t="s">
        <v>712</v>
      </c>
      <c r="B29" s="16" t="s">
        <v>714</v>
      </c>
      <c r="C29" s="16" t="s">
        <v>40</v>
      </c>
      <c r="D29" s="19" t="s">
        <v>715</v>
      </c>
      <c r="E29" s="16" t="s">
        <v>46</v>
      </c>
      <c r="F29" s="16" t="s">
        <v>47</v>
      </c>
      <c r="G29" s="16" t="s">
        <v>48</v>
      </c>
      <c r="H29" s="23">
        <v>16088071.52</v>
      </c>
      <c r="I29" s="23">
        <v>2000000</v>
      </c>
      <c r="J29" s="16" t="s">
        <v>56</v>
      </c>
      <c r="K29" s="16">
        <v>4</v>
      </c>
      <c r="L29" s="16">
        <v>51</v>
      </c>
      <c r="M29" s="16">
        <v>90</v>
      </c>
      <c r="N29" s="23">
        <v>2000000</v>
      </c>
      <c r="O29" s="23">
        <v>0</v>
      </c>
      <c r="P29" s="16"/>
      <c r="Q29" s="16"/>
      <c r="R29" s="46">
        <v>46268</v>
      </c>
      <c r="S29" s="16" t="s">
        <v>551</v>
      </c>
      <c r="T29" s="48" t="s">
        <v>552</v>
      </c>
      <c r="U29" s="49"/>
    </row>
    <row r="30" spans="1:21" ht="90" customHeight="1">
      <c r="A30" s="16" t="s">
        <v>717</v>
      </c>
      <c r="B30" s="16" t="s">
        <v>718</v>
      </c>
      <c r="C30" s="16" t="s">
        <v>40</v>
      </c>
      <c r="D30" s="19" t="s">
        <v>719</v>
      </c>
      <c r="E30" s="16" t="s">
        <v>46</v>
      </c>
      <c r="F30" s="16" t="s">
        <v>47</v>
      </c>
      <c r="G30" s="16" t="s">
        <v>48</v>
      </c>
      <c r="H30" s="23">
        <v>32854290.899999999</v>
      </c>
      <c r="I30" s="23">
        <v>4000000</v>
      </c>
      <c r="J30" s="16" t="s">
        <v>56</v>
      </c>
      <c r="K30" s="16">
        <v>4</v>
      </c>
      <c r="L30" s="16">
        <v>39</v>
      </c>
      <c r="M30" s="16">
        <v>90</v>
      </c>
      <c r="N30" s="23">
        <v>4000000</v>
      </c>
      <c r="O30" s="23">
        <v>0</v>
      </c>
      <c r="P30" s="16"/>
      <c r="Q30" s="16"/>
      <c r="R30" s="46">
        <v>46288</v>
      </c>
      <c r="S30" s="16" t="s">
        <v>551</v>
      </c>
      <c r="T30" s="48" t="s">
        <v>565</v>
      </c>
      <c r="U30" s="57" t="s">
        <v>723</v>
      </c>
    </row>
    <row r="31" spans="1:21" ht="90" customHeight="1">
      <c r="A31" s="16" t="s">
        <v>725</v>
      </c>
      <c r="B31" s="16" t="s">
        <v>727</v>
      </c>
      <c r="C31" s="16" t="s">
        <v>40</v>
      </c>
      <c r="D31" s="19" t="s">
        <v>728</v>
      </c>
      <c r="E31" s="16" t="s">
        <v>46</v>
      </c>
      <c r="F31" s="16" t="s">
        <v>47</v>
      </c>
      <c r="G31" s="16" t="s">
        <v>48</v>
      </c>
      <c r="H31" s="23">
        <v>17139745.920000002</v>
      </c>
      <c r="I31" s="23">
        <v>2000000</v>
      </c>
      <c r="J31" s="16" t="s">
        <v>56</v>
      </c>
      <c r="K31" s="16">
        <v>4</v>
      </c>
      <c r="L31" s="16">
        <v>51</v>
      </c>
      <c r="M31" s="16">
        <v>90</v>
      </c>
      <c r="N31" s="23">
        <f>I31</f>
        <v>2000000</v>
      </c>
      <c r="O31" s="23">
        <v>0</v>
      </c>
      <c r="P31" s="16"/>
      <c r="Q31" s="16"/>
      <c r="R31" s="46">
        <v>46314</v>
      </c>
      <c r="S31" s="16" t="s">
        <v>551</v>
      </c>
      <c r="T31" s="48" t="s">
        <v>607</v>
      </c>
      <c r="U31" s="49"/>
    </row>
    <row r="32" spans="1:21" ht="90" customHeight="1">
      <c r="A32" s="16" t="s">
        <v>730</v>
      </c>
      <c r="B32" s="16" t="s">
        <v>732</v>
      </c>
      <c r="C32" s="16" t="s">
        <v>40</v>
      </c>
      <c r="D32" s="19" t="s">
        <v>735</v>
      </c>
      <c r="E32" s="16" t="s">
        <v>46</v>
      </c>
      <c r="F32" s="16" t="s">
        <v>47</v>
      </c>
      <c r="G32" s="16" t="s">
        <v>48</v>
      </c>
      <c r="H32" s="23">
        <v>10802373.560000001</v>
      </c>
      <c r="I32" s="23">
        <v>2000000</v>
      </c>
      <c r="J32" s="16" t="s">
        <v>56</v>
      </c>
      <c r="K32" s="16">
        <v>4</v>
      </c>
      <c r="L32" s="16">
        <v>51</v>
      </c>
      <c r="M32" s="16">
        <v>90</v>
      </c>
      <c r="N32" s="23">
        <v>2000000</v>
      </c>
      <c r="O32" s="23">
        <v>0</v>
      </c>
      <c r="P32" s="16"/>
      <c r="Q32" s="16"/>
      <c r="R32" s="46">
        <v>46338</v>
      </c>
      <c r="S32" s="16" t="s">
        <v>551</v>
      </c>
      <c r="T32" s="48" t="s">
        <v>565</v>
      </c>
      <c r="U32" s="49"/>
    </row>
    <row r="33" spans="1:21" ht="90" customHeight="1">
      <c r="A33" s="16" t="s">
        <v>739</v>
      </c>
      <c r="B33" s="16" t="s">
        <v>740</v>
      </c>
      <c r="C33" s="16" t="s">
        <v>40</v>
      </c>
      <c r="D33" s="19" t="s">
        <v>741</v>
      </c>
      <c r="E33" s="16" t="s">
        <v>46</v>
      </c>
      <c r="F33" s="16" t="s">
        <v>47</v>
      </c>
      <c r="G33" s="16" t="s">
        <v>48</v>
      </c>
      <c r="H33" s="23">
        <v>15576881.619999999</v>
      </c>
      <c r="I33" s="23">
        <v>2000000</v>
      </c>
      <c r="J33" s="16" t="s">
        <v>56</v>
      </c>
      <c r="K33" s="16">
        <v>4</v>
      </c>
      <c r="L33" s="16">
        <v>51</v>
      </c>
      <c r="M33" s="16">
        <v>90</v>
      </c>
      <c r="N33" s="23">
        <v>2000000</v>
      </c>
      <c r="O33" s="23">
        <v>0</v>
      </c>
      <c r="P33" s="16"/>
      <c r="Q33" s="16"/>
      <c r="R33" s="46">
        <v>46338</v>
      </c>
      <c r="S33" s="16" t="s">
        <v>551</v>
      </c>
      <c r="T33" s="48" t="s">
        <v>565</v>
      </c>
      <c r="U33" s="49"/>
    </row>
    <row r="34" spans="1:21" ht="90" customHeight="1">
      <c r="A34" s="16" t="s">
        <v>742</v>
      </c>
      <c r="B34" s="16" t="s">
        <v>743</v>
      </c>
      <c r="C34" s="16" t="s">
        <v>40</v>
      </c>
      <c r="D34" s="19" t="s">
        <v>744</v>
      </c>
      <c r="E34" s="16" t="s">
        <v>46</v>
      </c>
      <c r="F34" s="16" t="s">
        <v>47</v>
      </c>
      <c r="G34" s="16" t="s">
        <v>48</v>
      </c>
      <c r="H34" s="23">
        <v>13718738.369999999</v>
      </c>
      <c r="I34" s="23">
        <v>2000000</v>
      </c>
      <c r="J34" s="16" t="s">
        <v>56</v>
      </c>
      <c r="K34" s="16">
        <v>4</v>
      </c>
      <c r="L34" s="16">
        <v>51</v>
      </c>
      <c r="M34" s="16">
        <v>90</v>
      </c>
      <c r="N34" s="23">
        <v>2000000</v>
      </c>
      <c r="O34" s="23">
        <v>0</v>
      </c>
      <c r="P34" s="16"/>
      <c r="Q34" s="16"/>
      <c r="R34" s="46">
        <v>46349</v>
      </c>
      <c r="S34" s="16" t="s">
        <v>551</v>
      </c>
      <c r="T34" s="48" t="s">
        <v>565</v>
      </c>
      <c r="U34" s="49"/>
    </row>
    <row r="35" spans="1:21" ht="81" customHeight="1">
      <c r="A35" s="16" t="s">
        <v>749</v>
      </c>
      <c r="B35" s="16" t="s">
        <v>750</v>
      </c>
      <c r="C35" s="16" t="s">
        <v>40</v>
      </c>
      <c r="D35" s="19" t="s">
        <v>751</v>
      </c>
      <c r="E35" s="16" t="s">
        <v>46</v>
      </c>
      <c r="F35" s="16" t="s">
        <v>47</v>
      </c>
      <c r="G35" s="16" t="s">
        <v>48</v>
      </c>
      <c r="H35" s="23">
        <v>17114496.43</v>
      </c>
      <c r="I35" s="23">
        <v>4000000</v>
      </c>
      <c r="J35" s="16" t="s">
        <v>56</v>
      </c>
      <c r="K35" s="16">
        <v>4</v>
      </c>
      <c r="L35" s="16">
        <v>51</v>
      </c>
      <c r="M35" s="16">
        <v>90</v>
      </c>
      <c r="N35" s="23">
        <v>4000000</v>
      </c>
      <c r="O35" s="23">
        <v>0</v>
      </c>
      <c r="P35" s="16"/>
      <c r="Q35" s="16"/>
      <c r="R35" s="46">
        <v>46356</v>
      </c>
      <c r="S35" s="16" t="s">
        <v>551</v>
      </c>
      <c r="T35" s="48" t="s">
        <v>565</v>
      </c>
      <c r="U35" s="57" t="s">
        <v>753</v>
      </c>
    </row>
    <row r="36" spans="1:21" ht="78" customHeight="1">
      <c r="A36" s="16" t="s">
        <v>754</v>
      </c>
      <c r="B36" s="16" t="s">
        <v>755</v>
      </c>
      <c r="C36" s="16" t="s">
        <v>40</v>
      </c>
      <c r="D36" s="19" t="s">
        <v>756</v>
      </c>
      <c r="E36" s="16" t="s">
        <v>46</v>
      </c>
      <c r="F36" s="16" t="s">
        <v>47</v>
      </c>
      <c r="G36" s="16" t="s">
        <v>48</v>
      </c>
      <c r="H36" s="23">
        <v>22715641.989999998</v>
      </c>
      <c r="I36" s="23">
        <v>4000000</v>
      </c>
      <c r="J36" s="16" t="s">
        <v>56</v>
      </c>
      <c r="K36" s="16">
        <v>4</v>
      </c>
      <c r="L36" s="16">
        <v>51</v>
      </c>
      <c r="M36" s="16">
        <v>90</v>
      </c>
      <c r="N36" s="23">
        <v>4000000</v>
      </c>
      <c r="O36" s="23">
        <v>0</v>
      </c>
      <c r="P36" s="16"/>
      <c r="Q36" s="16"/>
      <c r="R36" s="46">
        <v>46368</v>
      </c>
      <c r="S36" s="16" t="s">
        <v>551</v>
      </c>
      <c r="T36" s="48" t="s">
        <v>565</v>
      </c>
      <c r="U36" s="58" t="s">
        <v>760</v>
      </c>
    </row>
    <row r="37" spans="1:21" ht="90" customHeight="1">
      <c r="A37" s="16" t="s">
        <v>763</v>
      </c>
      <c r="B37" s="16" t="s">
        <v>764</v>
      </c>
      <c r="C37" s="16" t="s">
        <v>40</v>
      </c>
      <c r="D37" s="19" t="s">
        <v>766</v>
      </c>
      <c r="E37" s="16" t="s">
        <v>46</v>
      </c>
      <c r="F37" s="16" t="s">
        <v>47</v>
      </c>
      <c r="G37" s="16" t="s">
        <v>48</v>
      </c>
      <c r="H37" s="23">
        <v>9602766.7699999996</v>
      </c>
      <c r="I37" s="23">
        <v>2000000</v>
      </c>
      <c r="J37" s="16" t="s">
        <v>56</v>
      </c>
      <c r="K37" s="16">
        <v>4</v>
      </c>
      <c r="L37" s="16">
        <v>51</v>
      </c>
      <c r="M37" s="16">
        <v>90</v>
      </c>
      <c r="N37" s="23">
        <v>2000000</v>
      </c>
      <c r="O37" s="23">
        <v>0</v>
      </c>
      <c r="P37" s="16"/>
      <c r="Q37" s="16"/>
      <c r="R37" s="46">
        <v>46371</v>
      </c>
      <c r="S37" s="16" t="s">
        <v>551</v>
      </c>
      <c r="T37" s="48" t="s">
        <v>552</v>
      </c>
      <c r="U37" s="49"/>
    </row>
    <row r="38" spans="1:21" ht="90" customHeight="1">
      <c r="A38" s="16" t="s">
        <v>772</v>
      </c>
      <c r="B38" s="16" t="s">
        <v>773</v>
      </c>
      <c r="C38" s="16" t="s">
        <v>396</v>
      </c>
      <c r="D38" s="19" t="s">
        <v>774</v>
      </c>
      <c r="E38" s="16" t="s">
        <v>46</v>
      </c>
      <c r="F38" s="16" t="s">
        <v>47</v>
      </c>
      <c r="G38" s="16" t="s">
        <v>48</v>
      </c>
      <c r="H38" s="23">
        <v>23616000</v>
      </c>
      <c r="I38" s="60">
        <v>10000000</v>
      </c>
      <c r="J38" s="16" t="s">
        <v>51</v>
      </c>
      <c r="K38" s="16">
        <v>3</v>
      </c>
      <c r="L38" s="16">
        <v>39</v>
      </c>
      <c r="M38" s="16">
        <v>90</v>
      </c>
      <c r="N38" s="23">
        <v>10000000</v>
      </c>
      <c r="O38" s="23">
        <v>0</v>
      </c>
      <c r="P38" s="16"/>
      <c r="Q38" s="16"/>
      <c r="R38" s="46">
        <v>46387</v>
      </c>
      <c r="S38" s="16" t="s">
        <v>780</v>
      </c>
      <c r="T38" s="48" t="s">
        <v>781</v>
      </c>
      <c r="U38" s="49"/>
    </row>
    <row r="39" spans="1:21" ht="90" customHeight="1">
      <c r="A39" s="61" t="s">
        <v>782</v>
      </c>
      <c r="B39" s="61" t="s">
        <v>783</v>
      </c>
      <c r="C39" s="61" t="s">
        <v>40</v>
      </c>
      <c r="D39" s="62" t="s">
        <v>784</v>
      </c>
      <c r="E39" s="61" t="s">
        <v>46</v>
      </c>
      <c r="F39" s="61" t="s">
        <v>47</v>
      </c>
      <c r="G39" s="61" t="s">
        <v>48</v>
      </c>
      <c r="H39" s="63" t="s">
        <v>792</v>
      </c>
      <c r="I39" s="63" t="s">
        <v>792</v>
      </c>
      <c r="J39" s="61" t="s">
        <v>793</v>
      </c>
      <c r="K39" s="61">
        <v>4</v>
      </c>
      <c r="L39" s="61">
        <v>51</v>
      </c>
      <c r="M39" s="61">
        <v>90</v>
      </c>
      <c r="N39" s="64" t="s">
        <v>792</v>
      </c>
      <c r="O39" s="64"/>
      <c r="P39" s="61"/>
      <c r="Q39" s="61"/>
      <c r="R39" s="65">
        <v>46388</v>
      </c>
      <c r="S39" s="61" t="s">
        <v>551</v>
      </c>
      <c r="T39" s="66" t="s">
        <v>565</v>
      </c>
      <c r="U39" s="49"/>
    </row>
    <row r="40" spans="1:21" ht="90" customHeight="1">
      <c r="A40" s="16" t="s">
        <v>800</v>
      </c>
      <c r="B40" s="16" t="s">
        <v>802</v>
      </c>
      <c r="C40" s="16" t="s">
        <v>40</v>
      </c>
      <c r="D40" s="19" t="s">
        <v>804</v>
      </c>
      <c r="E40" s="16" t="s">
        <v>46</v>
      </c>
      <c r="F40" s="16" t="s">
        <v>47</v>
      </c>
      <c r="G40" s="16" t="s">
        <v>48</v>
      </c>
      <c r="H40" s="23">
        <v>11933476.09</v>
      </c>
      <c r="I40" s="23">
        <v>2000000</v>
      </c>
      <c r="J40" s="16" t="s">
        <v>56</v>
      </c>
      <c r="K40" s="16">
        <v>4</v>
      </c>
      <c r="L40" s="16">
        <v>51</v>
      </c>
      <c r="M40" s="16">
        <v>90</v>
      </c>
      <c r="N40" s="23">
        <f t="shared" ref="N40:N41" si="2">I40</f>
        <v>2000000</v>
      </c>
      <c r="O40" s="23">
        <v>0</v>
      </c>
      <c r="P40" s="16"/>
      <c r="Q40" s="16"/>
      <c r="R40" s="46">
        <v>46425</v>
      </c>
      <c r="S40" s="16" t="s">
        <v>551</v>
      </c>
      <c r="T40" s="48" t="s">
        <v>607</v>
      </c>
      <c r="U40" s="49"/>
    </row>
    <row r="41" spans="1:21" ht="90" customHeight="1">
      <c r="A41" s="16" t="s">
        <v>813</v>
      </c>
      <c r="B41" s="16" t="s">
        <v>814</v>
      </c>
      <c r="C41" s="16" t="s">
        <v>40</v>
      </c>
      <c r="D41" s="19" t="s">
        <v>816</v>
      </c>
      <c r="E41" s="16" t="s">
        <v>46</v>
      </c>
      <c r="F41" s="16" t="s">
        <v>47</v>
      </c>
      <c r="G41" s="16" t="s">
        <v>48</v>
      </c>
      <c r="H41" s="23">
        <v>11560519.199999999</v>
      </c>
      <c r="I41" s="23">
        <v>2000000</v>
      </c>
      <c r="J41" s="16" t="s">
        <v>56</v>
      </c>
      <c r="K41" s="16">
        <v>4</v>
      </c>
      <c r="L41" s="16">
        <v>51</v>
      </c>
      <c r="M41" s="16">
        <v>90</v>
      </c>
      <c r="N41" s="23">
        <f t="shared" si="2"/>
        <v>2000000</v>
      </c>
      <c r="O41" s="23"/>
      <c r="P41" s="16"/>
      <c r="Q41" s="16"/>
      <c r="R41" s="46">
        <v>46426</v>
      </c>
      <c r="S41" s="16" t="s">
        <v>551</v>
      </c>
      <c r="T41" s="48" t="s">
        <v>607</v>
      </c>
      <c r="U41" s="49"/>
    </row>
    <row r="42" spans="1:21" ht="90" customHeight="1">
      <c r="A42" s="16" t="s">
        <v>828</v>
      </c>
      <c r="B42" s="16" t="s">
        <v>829</v>
      </c>
      <c r="C42" s="16" t="s">
        <v>40</v>
      </c>
      <c r="D42" s="19" t="s">
        <v>830</v>
      </c>
      <c r="E42" s="16" t="s">
        <v>46</v>
      </c>
      <c r="F42" s="16" t="s">
        <v>47</v>
      </c>
      <c r="G42" s="16" t="s">
        <v>48</v>
      </c>
      <c r="H42" s="23">
        <v>10415465.5</v>
      </c>
      <c r="I42" s="23">
        <v>3000000</v>
      </c>
      <c r="J42" s="16" t="s">
        <v>56</v>
      </c>
      <c r="K42" s="16">
        <v>4</v>
      </c>
      <c r="L42" s="16">
        <v>51</v>
      </c>
      <c r="M42" s="16">
        <v>90</v>
      </c>
      <c r="N42" s="23">
        <v>0</v>
      </c>
      <c r="O42" s="23">
        <f>I42</f>
        <v>3000000</v>
      </c>
      <c r="P42" s="16"/>
      <c r="Q42" s="16"/>
      <c r="R42" s="46">
        <v>46440</v>
      </c>
      <c r="S42" s="16" t="s">
        <v>551</v>
      </c>
      <c r="T42" s="48" t="s">
        <v>565</v>
      </c>
      <c r="U42" s="49"/>
    </row>
    <row r="43" spans="1:21" ht="90" customHeight="1">
      <c r="A43" s="16" t="s">
        <v>837</v>
      </c>
      <c r="B43" s="16" t="s">
        <v>839</v>
      </c>
      <c r="C43" s="16" t="s">
        <v>40</v>
      </c>
      <c r="D43" s="19" t="s">
        <v>840</v>
      </c>
      <c r="E43" s="16" t="s">
        <v>46</v>
      </c>
      <c r="F43" s="16" t="s">
        <v>47</v>
      </c>
      <c r="G43" s="16" t="s">
        <v>48</v>
      </c>
      <c r="H43" s="23">
        <v>24227341.09</v>
      </c>
      <c r="I43" s="23">
        <f>2000000</f>
        <v>2000000</v>
      </c>
      <c r="J43" s="16" t="s">
        <v>56</v>
      </c>
      <c r="K43" s="16">
        <v>4</v>
      </c>
      <c r="L43" s="16">
        <v>51</v>
      </c>
      <c r="M43" s="16">
        <v>90</v>
      </c>
      <c r="N43" s="23">
        <f>I43</f>
        <v>2000000</v>
      </c>
      <c r="O43" s="23">
        <v>0</v>
      </c>
      <c r="P43" s="16"/>
      <c r="Q43" s="16"/>
      <c r="R43" s="46">
        <v>46445</v>
      </c>
      <c r="S43" s="16" t="s">
        <v>551</v>
      </c>
      <c r="T43" s="48" t="s">
        <v>565</v>
      </c>
      <c r="U43" s="49"/>
    </row>
    <row r="44" spans="1:21" ht="90" customHeight="1">
      <c r="A44" s="16" t="s">
        <v>849</v>
      </c>
      <c r="B44" s="16" t="s">
        <v>850</v>
      </c>
      <c r="C44" s="16" t="s">
        <v>40</v>
      </c>
      <c r="D44" s="19" t="s">
        <v>853</v>
      </c>
      <c r="E44" s="16" t="s">
        <v>46</v>
      </c>
      <c r="F44" s="16" t="s">
        <v>47</v>
      </c>
      <c r="G44" s="16" t="s">
        <v>48</v>
      </c>
      <c r="H44" s="23">
        <v>12767824.970000001</v>
      </c>
      <c r="I44" s="23">
        <v>2000000</v>
      </c>
      <c r="J44" s="16" t="s">
        <v>56</v>
      </c>
      <c r="K44" s="16">
        <v>4</v>
      </c>
      <c r="L44" s="16">
        <v>51</v>
      </c>
      <c r="M44" s="16">
        <v>90</v>
      </c>
      <c r="N44" s="23">
        <v>2000000</v>
      </c>
      <c r="O44" s="23"/>
      <c r="P44" s="16"/>
      <c r="Q44" s="16"/>
      <c r="R44" s="46">
        <v>46459</v>
      </c>
      <c r="S44" s="16" t="s">
        <v>551</v>
      </c>
      <c r="T44" s="48" t="s">
        <v>565</v>
      </c>
      <c r="U44" s="49"/>
    </row>
    <row r="45" spans="1:21" ht="90" customHeight="1">
      <c r="A45" s="16" t="s">
        <v>859</v>
      </c>
      <c r="B45" s="16" t="s">
        <v>860</v>
      </c>
      <c r="C45" s="16" t="s">
        <v>40</v>
      </c>
      <c r="D45" s="19" t="s">
        <v>862</v>
      </c>
      <c r="E45" s="16" t="s">
        <v>46</v>
      </c>
      <c r="F45" s="16" t="s">
        <v>47</v>
      </c>
      <c r="G45" s="16" t="s">
        <v>48</v>
      </c>
      <c r="H45" s="23">
        <v>19955495.300000001</v>
      </c>
      <c r="I45" s="23">
        <v>2000000</v>
      </c>
      <c r="J45" s="16" t="s">
        <v>56</v>
      </c>
      <c r="K45" s="16">
        <v>4</v>
      </c>
      <c r="L45" s="16">
        <v>51</v>
      </c>
      <c r="M45" s="16">
        <v>90</v>
      </c>
      <c r="N45" s="23">
        <v>2000000</v>
      </c>
      <c r="O45" s="23">
        <v>0</v>
      </c>
      <c r="P45" s="16"/>
      <c r="Q45" s="16"/>
      <c r="R45" s="46">
        <v>46498</v>
      </c>
      <c r="S45" s="16" t="s">
        <v>551</v>
      </c>
      <c r="T45" s="48" t="s">
        <v>552</v>
      </c>
      <c r="U45" s="49"/>
    </row>
    <row r="46" spans="1:21" ht="90" customHeight="1">
      <c r="A46" s="16" t="s">
        <v>864</v>
      </c>
      <c r="B46" s="16" t="s">
        <v>865</v>
      </c>
      <c r="C46" s="16" t="s">
        <v>40</v>
      </c>
      <c r="D46" s="19" t="s">
        <v>869</v>
      </c>
      <c r="E46" s="16" t="s">
        <v>46</v>
      </c>
      <c r="F46" s="16" t="s">
        <v>47</v>
      </c>
      <c r="G46" s="16" t="s">
        <v>48</v>
      </c>
      <c r="H46" s="23">
        <v>11471830.4</v>
      </c>
      <c r="I46" s="23">
        <f>4000000</f>
        <v>4000000</v>
      </c>
      <c r="J46" s="16" t="s">
        <v>56</v>
      </c>
      <c r="K46" s="16">
        <v>4</v>
      </c>
      <c r="L46" s="16">
        <v>51</v>
      </c>
      <c r="M46" s="16">
        <v>90</v>
      </c>
      <c r="N46" s="23">
        <f>I46</f>
        <v>4000000</v>
      </c>
      <c r="O46" s="23">
        <v>0</v>
      </c>
      <c r="P46" s="16"/>
      <c r="Q46" s="16"/>
      <c r="R46" s="46">
        <v>46506</v>
      </c>
      <c r="S46" s="16" t="s">
        <v>551</v>
      </c>
      <c r="T46" s="48" t="s">
        <v>607</v>
      </c>
      <c r="U46" s="57" t="s">
        <v>874</v>
      </c>
    </row>
    <row r="47" spans="1:21" ht="90" customHeight="1">
      <c r="A47" s="16" t="s">
        <v>875</v>
      </c>
      <c r="B47" s="16" t="s">
        <v>876</v>
      </c>
      <c r="C47" s="16" t="s">
        <v>40</v>
      </c>
      <c r="D47" s="19" t="s">
        <v>877</v>
      </c>
      <c r="E47" s="16" t="s">
        <v>46</v>
      </c>
      <c r="F47" s="16" t="s">
        <v>47</v>
      </c>
      <c r="G47" s="16" t="s">
        <v>48</v>
      </c>
      <c r="H47" s="23">
        <v>17824961.219999999</v>
      </c>
      <c r="I47" s="23">
        <v>2000000</v>
      </c>
      <c r="J47" s="16" t="s">
        <v>56</v>
      </c>
      <c r="K47" s="16">
        <v>4</v>
      </c>
      <c r="L47" s="16">
        <v>51</v>
      </c>
      <c r="M47" s="16">
        <v>90</v>
      </c>
      <c r="N47" s="23">
        <v>2000000</v>
      </c>
      <c r="O47" s="23">
        <v>0</v>
      </c>
      <c r="P47" s="16"/>
      <c r="Q47" s="16"/>
      <c r="R47" s="46">
        <v>46523</v>
      </c>
      <c r="S47" s="16" t="s">
        <v>551</v>
      </c>
      <c r="T47" s="48" t="s">
        <v>565</v>
      </c>
      <c r="U47" s="49"/>
    </row>
    <row r="48" spans="1:21" ht="90" customHeight="1">
      <c r="A48" s="16" t="s">
        <v>883</v>
      </c>
      <c r="B48" s="16" t="s">
        <v>884</v>
      </c>
      <c r="C48" s="16" t="s">
        <v>40</v>
      </c>
      <c r="D48" s="19" t="s">
        <v>885</v>
      </c>
      <c r="E48" s="16" t="s">
        <v>46</v>
      </c>
      <c r="F48" s="16" t="s">
        <v>47</v>
      </c>
      <c r="G48" s="16" t="s">
        <v>48</v>
      </c>
      <c r="H48" s="23">
        <v>16772526.57</v>
      </c>
      <c r="I48" s="23">
        <v>2000000</v>
      </c>
      <c r="J48" s="16" t="s">
        <v>56</v>
      </c>
      <c r="K48" s="16">
        <v>4</v>
      </c>
      <c r="L48" s="16">
        <v>51</v>
      </c>
      <c r="M48" s="16">
        <v>90</v>
      </c>
      <c r="N48" s="23">
        <v>2000000</v>
      </c>
      <c r="O48" s="23">
        <v>0</v>
      </c>
      <c r="P48" s="16"/>
      <c r="Q48" s="16"/>
      <c r="R48" s="46">
        <v>46529</v>
      </c>
      <c r="S48" s="16" t="s">
        <v>551</v>
      </c>
      <c r="T48" s="48" t="s">
        <v>565</v>
      </c>
      <c r="U48" s="49"/>
    </row>
    <row r="49" spans="1:21" ht="90" customHeight="1">
      <c r="A49" s="16" t="s">
        <v>891</v>
      </c>
      <c r="B49" s="16" t="s">
        <v>892</v>
      </c>
      <c r="C49" s="16" t="s">
        <v>40</v>
      </c>
      <c r="D49" s="19" t="s">
        <v>893</v>
      </c>
      <c r="E49" s="16" t="s">
        <v>46</v>
      </c>
      <c r="F49" s="16" t="s">
        <v>47</v>
      </c>
      <c r="G49" s="16" t="s">
        <v>48</v>
      </c>
      <c r="H49" s="23">
        <v>18828894.789999999</v>
      </c>
      <c r="I49" s="23">
        <v>2000000</v>
      </c>
      <c r="J49" s="16" t="s">
        <v>56</v>
      </c>
      <c r="K49" s="16">
        <v>4</v>
      </c>
      <c r="L49" s="16">
        <v>51</v>
      </c>
      <c r="M49" s="16">
        <v>90</v>
      </c>
      <c r="N49" s="23">
        <v>2000000</v>
      </c>
      <c r="O49" s="23">
        <v>0</v>
      </c>
      <c r="P49" s="16"/>
      <c r="Q49" s="16"/>
      <c r="R49" s="46">
        <v>46542</v>
      </c>
      <c r="S49" s="16" t="s">
        <v>551</v>
      </c>
      <c r="T49" s="48" t="s">
        <v>565</v>
      </c>
      <c r="U49" s="49"/>
    </row>
    <row r="50" spans="1:21" ht="90" customHeight="1">
      <c r="A50" s="16" t="s">
        <v>897</v>
      </c>
      <c r="B50" s="16" t="s">
        <v>898</v>
      </c>
      <c r="C50" s="16" t="s">
        <v>40</v>
      </c>
      <c r="D50" s="19" t="s">
        <v>899</v>
      </c>
      <c r="E50" s="16" t="s">
        <v>46</v>
      </c>
      <c r="F50" s="16" t="s">
        <v>47</v>
      </c>
      <c r="G50" s="16" t="s">
        <v>48</v>
      </c>
      <c r="H50" s="23">
        <v>22748071.039999999</v>
      </c>
      <c r="I50" s="23">
        <v>2000000</v>
      </c>
      <c r="J50" s="16" t="s">
        <v>56</v>
      </c>
      <c r="K50" s="16">
        <v>4</v>
      </c>
      <c r="L50" s="16">
        <v>51</v>
      </c>
      <c r="M50" s="16">
        <v>90</v>
      </c>
      <c r="N50" s="23">
        <v>2000000</v>
      </c>
      <c r="O50" s="23">
        <v>0</v>
      </c>
      <c r="P50" s="16"/>
      <c r="Q50" s="16"/>
      <c r="R50" s="46">
        <v>46551</v>
      </c>
      <c r="S50" s="16" t="s">
        <v>551</v>
      </c>
      <c r="T50" s="48" t="s">
        <v>565</v>
      </c>
      <c r="U50" s="49"/>
    </row>
    <row r="51" spans="1:21" ht="90" customHeight="1">
      <c r="A51" s="16" t="s">
        <v>905</v>
      </c>
      <c r="B51" s="16" t="s">
        <v>906</v>
      </c>
      <c r="C51" s="16" t="s">
        <v>40</v>
      </c>
      <c r="D51" s="19" t="s">
        <v>909</v>
      </c>
      <c r="E51" s="16" t="s">
        <v>46</v>
      </c>
      <c r="F51" s="16" t="s">
        <v>47</v>
      </c>
      <c r="G51" s="16" t="s">
        <v>48</v>
      </c>
      <c r="H51" s="23">
        <v>11936417.15</v>
      </c>
      <c r="I51" s="23">
        <v>2000000</v>
      </c>
      <c r="J51" s="16" t="s">
        <v>56</v>
      </c>
      <c r="K51" s="16">
        <v>4</v>
      </c>
      <c r="L51" s="16">
        <v>51</v>
      </c>
      <c r="M51" s="16">
        <v>90</v>
      </c>
      <c r="N51" s="23">
        <v>2000000</v>
      </c>
      <c r="O51" s="23">
        <v>0</v>
      </c>
      <c r="P51" s="16"/>
      <c r="Q51" s="16"/>
      <c r="R51" s="46">
        <v>46633</v>
      </c>
      <c r="S51" s="16" t="s">
        <v>551</v>
      </c>
      <c r="T51" s="48" t="s">
        <v>565</v>
      </c>
      <c r="U51" s="49"/>
    </row>
    <row r="52" spans="1:21" ht="90" customHeight="1">
      <c r="A52" s="16" t="s">
        <v>912</v>
      </c>
      <c r="B52" s="16" t="s">
        <v>914</v>
      </c>
      <c r="C52" s="16" t="s">
        <v>40</v>
      </c>
      <c r="D52" s="19" t="s">
        <v>917</v>
      </c>
      <c r="E52" s="16" t="s">
        <v>46</v>
      </c>
      <c r="F52" s="16" t="s">
        <v>47</v>
      </c>
      <c r="G52" s="16" t="s">
        <v>48</v>
      </c>
      <c r="H52" s="23">
        <v>14996496.49</v>
      </c>
      <c r="I52" s="23">
        <v>2000000</v>
      </c>
      <c r="J52" s="16" t="s">
        <v>56</v>
      </c>
      <c r="K52" s="16">
        <v>4</v>
      </c>
      <c r="L52" s="16">
        <v>51</v>
      </c>
      <c r="M52" s="16">
        <v>90</v>
      </c>
      <c r="N52" s="23">
        <v>2000000</v>
      </c>
      <c r="O52" s="23">
        <v>0</v>
      </c>
      <c r="P52" s="16"/>
      <c r="Q52" s="16"/>
      <c r="R52" s="46">
        <v>46633</v>
      </c>
      <c r="S52" s="16" t="s">
        <v>551</v>
      </c>
      <c r="T52" s="48" t="s">
        <v>552</v>
      </c>
      <c r="U52" s="49"/>
    </row>
    <row r="53" spans="1:21" ht="90" customHeight="1">
      <c r="A53" s="16" t="s">
        <v>920</v>
      </c>
      <c r="B53" s="16" t="s">
        <v>921</v>
      </c>
      <c r="C53" s="16" t="s">
        <v>40</v>
      </c>
      <c r="D53" s="19" t="s">
        <v>922</v>
      </c>
      <c r="E53" s="16" t="s">
        <v>46</v>
      </c>
      <c r="F53" s="16" t="s">
        <v>47</v>
      </c>
      <c r="G53" s="16" t="s">
        <v>48</v>
      </c>
      <c r="H53" s="23">
        <v>12131540.720000001</v>
      </c>
      <c r="I53" s="23">
        <v>2000000</v>
      </c>
      <c r="J53" s="16" t="s">
        <v>56</v>
      </c>
      <c r="K53" s="16">
        <v>4</v>
      </c>
      <c r="L53" s="16">
        <v>51</v>
      </c>
      <c r="M53" s="16">
        <v>90</v>
      </c>
      <c r="N53" s="23">
        <v>2000000</v>
      </c>
      <c r="O53" s="23">
        <v>0</v>
      </c>
      <c r="P53" s="16"/>
      <c r="Q53" s="16"/>
      <c r="R53" s="46">
        <v>46669</v>
      </c>
      <c r="S53" s="16" t="s">
        <v>551</v>
      </c>
      <c r="T53" s="48" t="s">
        <v>565</v>
      </c>
      <c r="U53" s="49"/>
    </row>
    <row r="54" spans="1:21" ht="90" customHeight="1">
      <c r="A54" s="16" t="s">
        <v>931</v>
      </c>
      <c r="B54" s="16" t="s">
        <v>932</v>
      </c>
      <c r="C54" s="16" t="s">
        <v>40</v>
      </c>
      <c r="D54" s="19" t="s">
        <v>935</v>
      </c>
      <c r="E54" s="16" t="s">
        <v>46</v>
      </c>
      <c r="F54" s="16" t="s">
        <v>47</v>
      </c>
      <c r="G54" s="16" t="s">
        <v>48</v>
      </c>
      <c r="H54" s="23">
        <v>17059159.239999998</v>
      </c>
      <c r="I54" s="23">
        <v>2000000</v>
      </c>
      <c r="J54" s="16" t="s">
        <v>56</v>
      </c>
      <c r="K54" s="16">
        <v>4</v>
      </c>
      <c r="L54" s="16">
        <v>51</v>
      </c>
      <c r="M54" s="16">
        <v>90</v>
      </c>
      <c r="N54" s="23">
        <v>2000000</v>
      </c>
      <c r="O54" s="23">
        <v>0</v>
      </c>
      <c r="P54" s="16"/>
      <c r="Q54" s="16"/>
      <c r="R54" s="46">
        <v>46728</v>
      </c>
      <c r="S54" s="16" t="s">
        <v>551</v>
      </c>
      <c r="T54" s="48" t="s">
        <v>565</v>
      </c>
      <c r="U54" s="49"/>
    </row>
    <row r="55" spans="1:21" ht="90" customHeight="1">
      <c r="A55" s="16" t="s">
        <v>937</v>
      </c>
      <c r="B55" s="16" t="s">
        <v>938</v>
      </c>
      <c r="C55" s="16" t="s">
        <v>40</v>
      </c>
      <c r="D55" s="19" t="s">
        <v>941</v>
      </c>
      <c r="E55" s="16" t="s">
        <v>46</v>
      </c>
      <c r="F55" s="16" t="s">
        <v>47</v>
      </c>
      <c r="G55" s="16" t="s">
        <v>48</v>
      </c>
      <c r="H55" s="23">
        <v>19023951.530000001</v>
      </c>
      <c r="I55" s="23">
        <v>2000000</v>
      </c>
      <c r="J55" s="16" t="s">
        <v>56</v>
      </c>
      <c r="K55" s="16">
        <v>4</v>
      </c>
      <c r="L55" s="16">
        <v>51</v>
      </c>
      <c r="M55" s="16">
        <v>90</v>
      </c>
      <c r="N55" s="23">
        <v>2000000</v>
      </c>
      <c r="O55" s="23">
        <v>0</v>
      </c>
      <c r="P55" s="16"/>
      <c r="Q55" s="16"/>
      <c r="R55" s="46">
        <v>46728</v>
      </c>
      <c r="S55" s="16" t="s">
        <v>551</v>
      </c>
      <c r="T55" s="48" t="s">
        <v>565</v>
      </c>
      <c r="U55" s="49"/>
    </row>
    <row r="56" spans="1:21" ht="90" customHeight="1">
      <c r="A56" s="16" t="s">
        <v>946</v>
      </c>
      <c r="B56" s="16" t="s">
        <v>947</v>
      </c>
      <c r="C56" s="16" t="s">
        <v>40</v>
      </c>
      <c r="D56" s="19" t="s">
        <v>948</v>
      </c>
      <c r="E56" s="16" t="s">
        <v>46</v>
      </c>
      <c r="F56" s="16" t="s">
        <v>47</v>
      </c>
      <c r="G56" s="16" t="s">
        <v>48</v>
      </c>
      <c r="H56" s="23">
        <v>17300757.690000001</v>
      </c>
      <c r="I56" s="23">
        <v>2000000</v>
      </c>
      <c r="J56" s="16" t="s">
        <v>56</v>
      </c>
      <c r="K56" s="16">
        <v>4</v>
      </c>
      <c r="L56" s="16">
        <v>51</v>
      </c>
      <c r="M56" s="16">
        <v>90</v>
      </c>
      <c r="N56" s="23">
        <v>2000000</v>
      </c>
      <c r="O56" s="23">
        <v>0</v>
      </c>
      <c r="P56" s="16"/>
      <c r="Q56" s="16"/>
      <c r="R56" s="46">
        <v>46728</v>
      </c>
      <c r="S56" s="16" t="s">
        <v>551</v>
      </c>
      <c r="T56" s="48" t="s">
        <v>565</v>
      </c>
      <c r="U56" s="49"/>
    </row>
    <row r="57" spans="1:21" ht="90" customHeight="1">
      <c r="A57" s="16" t="s">
        <v>954</v>
      </c>
      <c r="B57" s="16" t="s">
        <v>955</v>
      </c>
      <c r="C57" s="16" t="s">
        <v>40</v>
      </c>
      <c r="D57" s="19" t="s">
        <v>956</v>
      </c>
      <c r="E57" s="16" t="s">
        <v>46</v>
      </c>
      <c r="F57" s="16" t="s">
        <v>47</v>
      </c>
      <c r="G57" s="16" t="s">
        <v>48</v>
      </c>
      <c r="H57" s="23">
        <v>19490565.07</v>
      </c>
      <c r="I57" s="23">
        <v>2000000</v>
      </c>
      <c r="J57" s="16" t="s">
        <v>56</v>
      </c>
      <c r="K57" s="16">
        <v>4</v>
      </c>
      <c r="L57" s="16">
        <v>51</v>
      </c>
      <c r="M57" s="16">
        <v>90</v>
      </c>
      <c r="N57" s="23">
        <v>2000000</v>
      </c>
      <c r="O57" s="23">
        <v>0</v>
      </c>
      <c r="P57" s="16"/>
      <c r="Q57" s="16"/>
      <c r="R57" s="46">
        <v>46729</v>
      </c>
      <c r="S57" s="16" t="s">
        <v>551</v>
      </c>
      <c r="T57" s="48" t="s">
        <v>565</v>
      </c>
      <c r="U57" s="49"/>
    </row>
    <row r="58" spans="1:21" ht="90" customHeight="1">
      <c r="A58" s="16" t="s">
        <v>961</v>
      </c>
      <c r="B58" s="16" t="s">
        <v>962</v>
      </c>
      <c r="C58" s="16" t="s">
        <v>40</v>
      </c>
      <c r="D58" s="19" t="s">
        <v>964</v>
      </c>
      <c r="E58" s="16" t="s">
        <v>46</v>
      </c>
      <c r="F58" s="16" t="s">
        <v>47</v>
      </c>
      <c r="G58" s="16" t="s">
        <v>48</v>
      </c>
      <c r="H58" s="23">
        <v>12867024.529999999</v>
      </c>
      <c r="I58" s="23">
        <v>2000000</v>
      </c>
      <c r="J58" s="16" t="s">
        <v>56</v>
      </c>
      <c r="K58" s="16">
        <v>4</v>
      </c>
      <c r="L58" s="16">
        <v>51</v>
      </c>
      <c r="M58" s="16">
        <v>90</v>
      </c>
      <c r="N58" s="23">
        <v>2000000</v>
      </c>
      <c r="O58" s="23">
        <v>0</v>
      </c>
      <c r="P58" s="16"/>
      <c r="Q58" s="16"/>
      <c r="R58" s="46">
        <v>46729</v>
      </c>
      <c r="S58" s="16" t="s">
        <v>551</v>
      </c>
      <c r="T58" s="48" t="s">
        <v>565</v>
      </c>
      <c r="U58" s="49"/>
    </row>
    <row r="59" spans="1:21" ht="90" customHeight="1">
      <c r="A59" s="16" t="s">
        <v>966</v>
      </c>
      <c r="B59" s="16" t="s">
        <v>968</v>
      </c>
      <c r="C59" s="16" t="s">
        <v>40</v>
      </c>
      <c r="D59" s="19" t="s">
        <v>970</v>
      </c>
      <c r="E59" s="16" t="s">
        <v>46</v>
      </c>
      <c r="F59" s="16" t="s">
        <v>47</v>
      </c>
      <c r="G59" s="16" t="s">
        <v>48</v>
      </c>
      <c r="H59" s="23">
        <v>16336740.85</v>
      </c>
      <c r="I59" s="23">
        <v>2000000</v>
      </c>
      <c r="J59" s="16" t="s">
        <v>56</v>
      </c>
      <c r="K59" s="16">
        <v>4</v>
      </c>
      <c r="L59" s="16">
        <v>51</v>
      </c>
      <c r="M59" s="16">
        <v>90</v>
      </c>
      <c r="N59" s="23">
        <f t="shared" ref="N59:N60" si="3">I59</f>
        <v>2000000</v>
      </c>
      <c r="O59" s="23">
        <v>0</v>
      </c>
      <c r="P59" s="16"/>
      <c r="Q59" s="16"/>
      <c r="R59" s="46">
        <v>46735</v>
      </c>
      <c r="S59" s="16" t="s">
        <v>551</v>
      </c>
      <c r="T59" s="48" t="s">
        <v>565</v>
      </c>
      <c r="U59" s="49"/>
    </row>
    <row r="60" spans="1:21" ht="90" customHeight="1">
      <c r="A60" s="16" t="s">
        <v>978</v>
      </c>
      <c r="B60" s="16" t="s">
        <v>979</v>
      </c>
      <c r="C60" s="16" t="s">
        <v>40</v>
      </c>
      <c r="D60" s="19" t="s">
        <v>981</v>
      </c>
      <c r="E60" s="16" t="s">
        <v>46</v>
      </c>
      <c r="F60" s="16" t="s">
        <v>47</v>
      </c>
      <c r="G60" s="16" t="s">
        <v>48</v>
      </c>
      <c r="H60" s="23">
        <v>16990149.390000001</v>
      </c>
      <c r="I60" s="23">
        <v>1840000</v>
      </c>
      <c r="J60" s="16" t="s">
        <v>56</v>
      </c>
      <c r="K60" s="16">
        <v>4</v>
      </c>
      <c r="L60" s="16">
        <v>51</v>
      </c>
      <c r="M60" s="16">
        <v>90</v>
      </c>
      <c r="N60" s="23">
        <f t="shared" si="3"/>
        <v>1840000</v>
      </c>
      <c r="O60" s="23">
        <v>0</v>
      </c>
      <c r="P60" s="16"/>
      <c r="Q60" s="16"/>
      <c r="R60" s="46">
        <v>46750</v>
      </c>
      <c r="S60" s="16" t="s">
        <v>551</v>
      </c>
      <c r="T60" s="48" t="s">
        <v>565</v>
      </c>
      <c r="U60" s="49"/>
    </row>
    <row r="61" spans="1:21" ht="90" customHeight="1">
      <c r="A61" s="16" t="s">
        <v>984</v>
      </c>
      <c r="B61" s="16" t="s">
        <v>985</v>
      </c>
      <c r="C61" s="16" t="s">
        <v>40</v>
      </c>
      <c r="D61" s="19" t="s">
        <v>994</v>
      </c>
      <c r="E61" s="16" t="s">
        <v>46</v>
      </c>
      <c r="F61" s="16" t="s">
        <v>47</v>
      </c>
      <c r="G61" s="16" t="s">
        <v>48</v>
      </c>
      <c r="H61" s="23">
        <v>24126449.199999999</v>
      </c>
      <c r="I61" s="23">
        <v>2000000</v>
      </c>
      <c r="J61" s="16" t="s">
        <v>56</v>
      </c>
      <c r="K61" s="16">
        <v>4</v>
      </c>
      <c r="L61" s="16">
        <v>51</v>
      </c>
      <c r="M61" s="16">
        <v>90</v>
      </c>
      <c r="N61" s="23">
        <v>2000000</v>
      </c>
      <c r="O61" s="23">
        <v>0</v>
      </c>
      <c r="P61" s="16"/>
      <c r="Q61" s="16"/>
      <c r="R61" s="46">
        <v>46773</v>
      </c>
      <c r="S61" s="16" t="s">
        <v>551</v>
      </c>
      <c r="T61" s="48" t="s">
        <v>565</v>
      </c>
      <c r="U61" s="49"/>
    </row>
    <row r="62" spans="1:21" ht="90" customHeight="1">
      <c r="A62" s="16" t="s">
        <v>996</v>
      </c>
      <c r="B62" s="16" t="s">
        <v>997</v>
      </c>
      <c r="C62" s="16" t="s">
        <v>40</v>
      </c>
      <c r="D62" s="19" t="s">
        <v>999</v>
      </c>
      <c r="E62" s="16" t="s">
        <v>46</v>
      </c>
      <c r="F62" s="16" t="s">
        <v>47</v>
      </c>
      <c r="G62" s="16" t="s">
        <v>48</v>
      </c>
      <c r="H62" s="23">
        <v>20671129.629999999</v>
      </c>
      <c r="I62" s="23">
        <f>2000000</f>
        <v>2000000</v>
      </c>
      <c r="J62" s="16" t="s">
        <v>56</v>
      </c>
      <c r="K62" s="16">
        <v>4</v>
      </c>
      <c r="L62" s="16">
        <v>51</v>
      </c>
      <c r="M62" s="16">
        <v>90</v>
      </c>
      <c r="N62" s="23">
        <f>I62</f>
        <v>2000000</v>
      </c>
      <c r="O62" s="23">
        <v>0</v>
      </c>
      <c r="P62" s="16"/>
      <c r="Q62" s="16"/>
      <c r="R62" s="46">
        <v>46819</v>
      </c>
      <c r="S62" s="16" t="s">
        <v>551</v>
      </c>
      <c r="T62" s="48" t="s">
        <v>565</v>
      </c>
      <c r="U62" s="49"/>
    </row>
    <row r="63" spans="1:21" ht="90" customHeight="1">
      <c r="A63" s="16" t="s">
        <v>1006</v>
      </c>
      <c r="B63" s="16" t="s">
        <v>1008</v>
      </c>
      <c r="C63" s="16" t="s">
        <v>40</v>
      </c>
      <c r="D63" s="19" t="s">
        <v>1009</v>
      </c>
      <c r="E63" s="16" t="s">
        <v>46</v>
      </c>
      <c r="F63" s="16" t="s">
        <v>47</v>
      </c>
      <c r="G63" s="16" t="s">
        <v>48</v>
      </c>
      <c r="H63" s="23">
        <v>13923993.939999999</v>
      </c>
      <c r="I63" s="23">
        <v>2000000</v>
      </c>
      <c r="J63" s="16" t="s">
        <v>56</v>
      </c>
      <c r="K63" s="16">
        <v>4</v>
      </c>
      <c r="L63" s="16">
        <v>51</v>
      </c>
      <c r="M63" s="16">
        <v>90</v>
      </c>
      <c r="N63" s="23">
        <v>2000000</v>
      </c>
      <c r="O63" s="23">
        <v>0</v>
      </c>
      <c r="P63" s="16"/>
      <c r="Q63" s="16"/>
      <c r="R63" s="46">
        <v>46869</v>
      </c>
      <c r="S63" s="16" t="s">
        <v>551</v>
      </c>
      <c r="T63" s="48" t="s">
        <v>565</v>
      </c>
      <c r="U63" s="49"/>
    </row>
    <row r="64" spans="1:21" ht="90" customHeight="1">
      <c r="A64" s="16" t="s">
        <v>1013</v>
      </c>
      <c r="B64" s="16" t="s">
        <v>1014</v>
      </c>
      <c r="C64" s="16" t="s">
        <v>40</v>
      </c>
      <c r="D64" s="19" t="s">
        <v>1018</v>
      </c>
      <c r="E64" s="16" t="s">
        <v>46</v>
      </c>
      <c r="F64" s="16" t="s">
        <v>47</v>
      </c>
      <c r="G64" s="16" t="s">
        <v>48</v>
      </c>
      <c r="H64" s="23">
        <v>16783509.550000001</v>
      </c>
      <c r="I64" s="23">
        <f>2000000</f>
        <v>2000000</v>
      </c>
      <c r="J64" s="16" t="s">
        <v>56</v>
      </c>
      <c r="K64" s="16">
        <v>4</v>
      </c>
      <c r="L64" s="16">
        <v>51</v>
      </c>
      <c r="M64" s="16">
        <v>90</v>
      </c>
      <c r="N64" s="23">
        <f>I64</f>
        <v>2000000</v>
      </c>
      <c r="O64" s="23"/>
      <c r="P64" s="16"/>
      <c r="Q64" s="16"/>
      <c r="R64" s="46">
        <v>46985</v>
      </c>
      <c r="S64" s="16" t="s">
        <v>551</v>
      </c>
      <c r="T64" s="48" t="s">
        <v>552</v>
      </c>
      <c r="U64" s="49"/>
    </row>
    <row r="65" spans="1:21" ht="90" customHeight="1">
      <c r="A65" s="16" t="s">
        <v>1023</v>
      </c>
      <c r="B65" s="16" t="s">
        <v>1026</v>
      </c>
      <c r="C65" s="16" t="s">
        <v>402</v>
      </c>
      <c r="D65" s="19" t="s">
        <v>1027</v>
      </c>
      <c r="E65" s="16" t="s">
        <v>549</v>
      </c>
      <c r="F65" s="16" t="s">
        <v>47</v>
      </c>
      <c r="G65" s="16" t="s">
        <v>106</v>
      </c>
      <c r="H65" s="23">
        <v>3660000</v>
      </c>
      <c r="I65" s="23">
        <v>3660000</v>
      </c>
      <c r="J65" s="16" t="s">
        <v>51</v>
      </c>
      <c r="K65" s="16">
        <v>3</v>
      </c>
      <c r="L65" s="16" t="s">
        <v>1029</v>
      </c>
      <c r="M65" s="16" t="s">
        <v>1030</v>
      </c>
      <c r="N65" s="23">
        <v>3660000</v>
      </c>
      <c r="O65" s="23">
        <v>0</v>
      </c>
      <c r="P65" s="68">
        <v>46083</v>
      </c>
      <c r="Q65" s="16"/>
      <c r="R65" s="46"/>
      <c r="S65" s="16"/>
      <c r="T65" s="48" t="s">
        <v>1043</v>
      </c>
      <c r="U65" s="49"/>
    </row>
    <row r="66" spans="1:21" ht="90" customHeight="1">
      <c r="A66" s="16" t="s">
        <v>1045</v>
      </c>
      <c r="B66" s="16" t="s">
        <v>1047</v>
      </c>
      <c r="C66" s="16" t="s">
        <v>175</v>
      </c>
      <c r="D66" s="19" t="s">
        <v>1050</v>
      </c>
      <c r="E66" s="16" t="s">
        <v>1051</v>
      </c>
      <c r="F66" s="16" t="s">
        <v>47</v>
      </c>
      <c r="G66" s="16" t="s">
        <v>44</v>
      </c>
      <c r="H66" s="23">
        <v>3900000</v>
      </c>
      <c r="I66" s="23">
        <v>3900000</v>
      </c>
      <c r="J66" s="16" t="s">
        <v>51</v>
      </c>
      <c r="K66" s="16">
        <v>3</v>
      </c>
      <c r="L66" s="16">
        <v>39</v>
      </c>
      <c r="M66" s="16">
        <v>90</v>
      </c>
      <c r="N66" s="23">
        <v>3900000</v>
      </c>
      <c r="O66" s="23">
        <v>0</v>
      </c>
      <c r="P66" s="16"/>
      <c r="Q66" s="68">
        <v>46292</v>
      </c>
      <c r="R66" s="46"/>
      <c r="S66" s="16" t="s">
        <v>1053</v>
      </c>
      <c r="T66" s="48" t="s">
        <v>1054</v>
      </c>
      <c r="U66" s="49"/>
    </row>
    <row r="67" spans="1:21" ht="90" customHeight="1">
      <c r="A67" s="16" t="s">
        <v>1056</v>
      </c>
      <c r="B67" s="16" t="s">
        <v>1058</v>
      </c>
      <c r="C67" s="16" t="s">
        <v>1036</v>
      </c>
      <c r="D67" s="19" t="s">
        <v>1061</v>
      </c>
      <c r="E67" s="16" t="s">
        <v>1062</v>
      </c>
      <c r="F67" s="16" t="s">
        <v>47</v>
      </c>
      <c r="G67" s="16" t="s">
        <v>106</v>
      </c>
      <c r="H67" s="23">
        <v>9973558.4000000004</v>
      </c>
      <c r="I67" s="23">
        <v>12000000</v>
      </c>
      <c r="J67" s="16" t="s">
        <v>51</v>
      </c>
      <c r="K67" s="16">
        <v>3</v>
      </c>
      <c r="L67" s="16" t="s">
        <v>391</v>
      </c>
      <c r="M67" s="16">
        <v>90</v>
      </c>
      <c r="N67" s="23">
        <v>12000000</v>
      </c>
      <c r="O67" s="23">
        <v>0</v>
      </c>
      <c r="P67" s="68">
        <v>46386</v>
      </c>
      <c r="Q67" s="16"/>
      <c r="R67" s="46"/>
      <c r="S67" s="16"/>
      <c r="T67" s="48" t="s">
        <v>1065</v>
      </c>
      <c r="U67" s="49"/>
    </row>
    <row r="68" spans="1:21" ht="15.75" hidden="1" customHeight="1">
      <c r="I68" s="69">
        <f>SUM(I5:I67)</f>
        <v>157900000</v>
      </c>
      <c r="N68" s="69">
        <f>SUM(N5:N67)</f>
        <v>149900000</v>
      </c>
      <c r="R68" s="70"/>
    </row>
    <row r="69" spans="1:21" ht="15.75" customHeight="1">
      <c r="R69" s="70"/>
    </row>
    <row r="70" spans="1:21" ht="15.75" customHeight="1">
      <c r="R70" s="70"/>
    </row>
    <row r="71" spans="1:21" ht="15.75" customHeight="1">
      <c r="R71" s="70"/>
    </row>
    <row r="72" spans="1:21" ht="15.75" customHeight="1">
      <c r="R72" s="70"/>
    </row>
    <row r="73" spans="1:21" ht="15.75" customHeight="1">
      <c r="R73" s="70"/>
    </row>
    <row r="74" spans="1:21" ht="15.75" customHeight="1">
      <c r="R74" s="70"/>
    </row>
    <row r="75" spans="1:21" ht="15.75" customHeight="1">
      <c r="R75" s="70"/>
    </row>
    <row r="76" spans="1:21" ht="15.75" customHeight="1">
      <c r="R76" s="70"/>
    </row>
    <row r="77" spans="1:21" ht="15.75" customHeight="1">
      <c r="R77" s="70"/>
    </row>
    <row r="78" spans="1:21" ht="15.75" customHeight="1">
      <c r="R78" s="70"/>
    </row>
    <row r="79" spans="1:21" ht="15.75" customHeight="1">
      <c r="R79" s="70"/>
    </row>
    <row r="80" spans="1:21" ht="15.75" customHeight="1">
      <c r="R80" s="70"/>
    </row>
    <row r="81" spans="18:18" ht="15.75" customHeight="1">
      <c r="R81" s="70"/>
    </row>
    <row r="82" spans="18:18" ht="15.75" customHeight="1">
      <c r="R82" s="70"/>
    </row>
    <row r="83" spans="18:18" ht="15.75" customHeight="1">
      <c r="R83" s="70"/>
    </row>
    <row r="84" spans="18:18" ht="15.75" customHeight="1">
      <c r="R84" s="70"/>
    </row>
    <row r="85" spans="18:18" ht="15.75" customHeight="1">
      <c r="R85" s="70"/>
    </row>
    <row r="86" spans="18:18" ht="15.75" customHeight="1">
      <c r="R86" s="70"/>
    </row>
    <row r="87" spans="18:18" ht="15.75" customHeight="1">
      <c r="R87" s="70"/>
    </row>
    <row r="88" spans="18:18" ht="15.75" customHeight="1">
      <c r="R88" s="70"/>
    </row>
    <row r="89" spans="18:18" ht="15.75" customHeight="1">
      <c r="R89" s="70"/>
    </row>
    <row r="90" spans="18:18" ht="15.75" customHeight="1">
      <c r="R90" s="70"/>
    </row>
    <row r="91" spans="18:18" ht="15.75" customHeight="1">
      <c r="R91" s="70"/>
    </row>
    <row r="92" spans="18:18" ht="15.75" customHeight="1">
      <c r="R92" s="70"/>
    </row>
    <row r="93" spans="18:18" ht="15.75" customHeight="1">
      <c r="R93" s="70"/>
    </row>
    <row r="94" spans="18:18" ht="15.75" customHeight="1">
      <c r="R94" s="70"/>
    </row>
    <row r="95" spans="18:18" ht="15.75" customHeight="1">
      <c r="R95" s="70"/>
    </row>
    <row r="96" spans="18:18" ht="15.75" customHeight="1">
      <c r="R96" s="70"/>
    </row>
    <row r="97" spans="18:18" ht="15.75" customHeight="1">
      <c r="R97" s="70"/>
    </row>
    <row r="98" spans="18:18" ht="15.75" customHeight="1">
      <c r="R98" s="70"/>
    </row>
    <row r="99" spans="18:18" ht="15.75" customHeight="1">
      <c r="R99" s="70"/>
    </row>
    <row r="100" spans="18:18" ht="15.75" customHeight="1">
      <c r="R100" s="70"/>
    </row>
    <row r="101" spans="18:18" ht="15.75" customHeight="1">
      <c r="R101" s="70"/>
    </row>
    <row r="102" spans="18:18" ht="15.75" customHeight="1">
      <c r="R102" s="70"/>
    </row>
    <row r="103" spans="18:18" ht="15.75" customHeight="1">
      <c r="R103" s="70"/>
    </row>
    <row r="104" spans="18:18" ht="15.75" customHeight="1">
      <c r="R104" s="70"/>
    </row>
    <row r="105" spans="18:18" ht="15.75" customHeight="1">
      <c r="R105" s="70"/>
    </row>
    <row r="106" spans="18:18" ht="15.75" customHeight="1">
      <c r="R106" s="70"/>
    </row>
    <row r="107" spans="18:18" ht="15.75" customHeight="1">
      <c r="R107" s="70"/>
    </row>
    <row r="108" spans="18:18" ht="15.75" customHeight="1">
      <c r="R108" s="70"/>
    </row>
    <row r="109" spans="18:18" ht="15.75" customHeight="1">
      <c r="R109" s="70"/>
    </row>
    <row r="110" spans="18:18" ht="15.75" customHeight="1">
      <c r="R110" s="70"/>
    </row>
    <row r="111" spans="18:18" ht="15.75" customHeight="1">
      <c r="R111" s="70"/>
    </row>
    <row r="112" spans="18:18" ht="15.75" customHeight="1">
      <c r="R112" s="70"/>
    </row>
    <row r="113" spans="18:18" ht="15.75" customHeight="1">
      <c r="R113" s="70"/>
    </row>
    <row r="114" spans="18:18" ht="15.75" customHeight="1">
      <c r="R114" s="70"/>
    </row>
    <row r="115" spans="18:18" ht="15.75" customHeight="1">
      <c r="R115" s="70"/>
    </row>
    <row r="116" spans="18:18" ht="15.75" customHeight="1">
      <c r="R116" s="70"/>
    </row>
    <row r="117" spans="18:18" ht="15.75" customHeight="1">
      <c r="R117" s="70"/>
    </row>
    <row r="118" spans="18:18" ht="15.75" customHeight="1">
      <c r="R118" s="70"/>
    </row>
    <row r="119" spans="18:18" ht="15.75" customHeight="1">
      <c r="R119" s="70"/>
    </row>
    <row r="120" spans="18:18" ht="15.75" customHeight="1">
      <c r="R120" s="70"/>
    </row>
    <row r="121" spans="18:18" ht="15.75" customHeight="1">
      <c r="R121" s="70"/>
    </row>
    <row r="122" spans="18:18" ht="15.75" customHeight="1">
      <c r="R122" s="70"/>
    </row>
    <row r="123" spans="18:18" ht="15.75" customHeight="1">
      <c r="R123" s="70"/>
    </row>
    <row r="124" spans="18:18" ht="15.75" customHeight="1">
      <c r="R124" s="70"/>
    </row>
    <row r="125" spans="18:18" ht="15.75" customHeight="1">
      <c r="R125" s="70"/>
    </row>
    <row r="126" spans="18:18" ht="15.75" customHeight="1">
      <c r="R126" s="70"/>
    </row>
    <row r="127" spans="18:18" ht="15.75" customHeight="1">
      <c r="R127" s="70"/>
    </row>
    <row r="128" spans="18:18" ht="15.75" customHeight="1">
      <c r="R128" s="70"/>
    </row>
    <row r="129" spans="18:18" ht="15.75" customHeight="1">
      <c r="R129" s="70"/>
    </row>
    <row r="130" spans="18:18" ht="15.75" customHeight="1">
      <c r="R130" s="70"/>
    </row>
    <row r="131" spans="18:18" ht="15.75" customHeight="1">
      <c r="R131" s="70"/>
    </row>
    <row r="132" spans="18:18" ht="15.75" customHeight="1">
      <c r="R132" s="70"/>
    </row>
    <row r="133" spans="18:18" ht="15.75" customHeight="1">
      <c r="R133" s="70"/>
    </row>
    <row r="134" spans="18:18" ht="15.75" customHeight="1">
      <c r="R134" s="70"/>
    </row>
    <row r="135" spans="18:18" ht="15.75" customHeight="1">
      <c r="R135" s="70"/>
    </row>
    <row r="136" spans="18:18" ht="15.75" customHeight="1">
      <c r="R136" s="70"/>
    </row>
    <row r="137" spans="18:18" ht="15.75" customHeight="1">
      <c r="R137" s="70"/>
    </row>
    <row r="138" spans="18:18" ht="15.75" customHeight="1">
      <c r="R138" s="70"/>
    </row>
    <row r="139" spans="18:18" ht="15.75" customHeight="1">
      <c r="R139" s="70"/>
    </row>
    <row r="140" spans="18:18" ht="15.75" customHeight="1">
      <c r="R140" s="70"/>
    </row>
    <row r="141" spans="18:18" ht="15.75" customHeight="1">
      <c r="R141" s="70"/>
    </row>
    <row r="142" spans="18:18" ht="15.75" customHeight="1">
      <c r="R142" s="70"/>
    </row>
    <row r="143" spans="18:18" ht="15.75" customHeight="1">
      <c r="R143" s="70"/>
    </row>
    <row r="144" spans="18:18" ht="15.75" customHeight="1">
      <c r="R144" s="70"/>
    </row>
    <row r="145" spans="18:18" ht="15.75" customHeight="1">
      <c r="R145" s="70"/>
    </row>
    <row r="146" spans="18:18" ht="15.75" customHeight="1">
      <c r="R146" s="70"/>
    </row>
    <row r="147" spans="18:18" ht="15.75" customHeight="1">
      <c r="R147" s="70"/>
    </row>
    <row r="148" spans="18:18" ht="15.75" customHeight="1">
      <c r="R148" s="70"/>
    </row>
    <row r="149" spans="18:18" ht="15.75" customHeight="1">
      <c r="R149" s="70"/>
    </row>
    <row r="150" spans="18:18" ht="15.75" customHeight="1">
      <c r="R150" s="70"/>
    </row>
    <row r="151" spans="18:18" ht="15.75" customHeight="1">
      <c r="R151" s="70"/>
    </row>
    <row r="152" spans="18:18" ht="15.75" customHeight="1">
      <c r="R152" s="70"/>
    </row>
    <row r="153" spans="18:18" ht="15.75" customHeight="1">
      <c r="R153" s="70"/>
    </row>
    <row r="154" spans="18:18" ht="15.75" customHeight="1">
      <c r="R154" s="70"/>
    </row>
    <row r="155" spans="18:18" ht="15.75" customHeight="1">
      <c r="R155" s="70"/>
    </row>
    <row r="156" spans="18:18" ht="15.75" customHeight="1">
      <c r="R156" s="70"/>
    </row>
    <row r="157" spans="18:18" ht="15.75" customHeight="1">
      <c r="R157" s="70"/>
    </row>
    <row r="158" spans="18:18" ht="15.75" customHeight="1">
      <c r="R158" s="70"/>
    </row>
    <row r="159" spans="18:18" ht="15.75" customHeight="1">
      <c r="R159" s="70"/>
    </row>
    <row r="160" spans="18:18" ht="15.75" customHeight="1">
      <c r="R160" s="70"/>
    </row>
    <row r="161" spans="18:18" ht="15.75" customHeight="1">
      <c r="R161" s="70"/>
    </row>
    <row r="162" spans="18:18" ht="15.75" customHeight="1">
      <c r="R162" s="70"/>
    </row>
    <row r="163" spans="18:18" ht="15.75" customHeight="1">
      <c r="R163" s="70"/>
    </row>
    <row r="164" spans="18:18" ht="15.75" customHeight="1">
      <c r="R164" s="70"/>
    </row>
    <row r="165" spans="18:18" ht="15.75" customHeight="1">
      <c r="R165" s="70"/>
    </row>
    <row r="166" spans="18:18" ht="15.75" customHeight="1">
      <c r="R166" s="70"/>
    </row>
    <row r="167" spans="18:18" ht="15.75" customHeight="1">
      <c r="R167" s="70"/>
    </row>
    <row r="168" spans="18:18" ht="15.75" customHeight="1">
      <c r="R168" s="70"/>
    </row>
    <row r="169" spans="18:18" ht="15.75" customHeight="1">
      <c r="R169" s="70"/>
    </row>
    <row r="170" spans="18:18" ht="15.75" customHeight="1">
      <c r="R170" s="70"/>
    </row>
    <row r="171" spans="18:18" ht="15.75" customHeight="1">
      <c r="R171" s="70"/>
    </row>
    <row r="172" spans="18:18" ht="15.75" customHeight="1">
      <c r="R172" s="70"/>
    </row>
    <row r="173" spans="18:18" ht="15.75" customHeight="1">
      <c r="R173" s="70"/>
    </row>
    <row r="174" spans="18:18" ht="15.75" customHeight="1">
      <c r="R174" s="70"/>
    </row>
    <row r="175" spans="18:18" ht="15.75" customHeight="1">
      <c r="R175" s="70"/>
    </row>
    <row r="176" spans="18:18" ht="15.75" customHeight="1">
      <c r="R176" s="70"/>
    </row>
    <row r="177" spans="18:18" ht="15.75" customHeight="1">
      <c r="R177" s="70"/>
    </row>
    <row r="178" spans="18:18" ht="15.75" customHeight="1">
      <c r="R178" s="70"/>
    </row>
    <row r="179" spans="18:18" ht="15.75" customHeight="1">
      <c r="R179" s="70"/>
    </row>
    <row r="180" spans="18:18" ht="15.75" customHeight="1">
      <c r="R180" s="70"/>
    </row>
    <row r="181" spans="18:18" ht="15.75" customHeight="1">
      <c r="R181" s="70"/>
    </row>
    <row r="182" spans="18:18" ht="15.75" customHeight="1">
      <c r="R182" s="70"/>
    </row>
    <row r="183" spans="18:18" ht="15.75" customHeight="1">
      <c r="R183" s="70"/>
    </row>
    <row r="184" spans="18:18" ht="15.75" customHeight="1">
      <c r="R184" s="70"/>
    </row>
    <row r="185" spans="18:18" ht="15.75" customHeight="1">
      <c r="R185" s="70"/>
    </row>
    <row r="186" spans="18:18" ht="15.75" customHeight="1">
      <c r="R186" s="70"/>
    </row>
    <row r="187" spans="18:18" ht="15.75" customHeight="1">
      <c r="R187" s="70"/>
    </row>
    <row r="188" spans="18:18" ht="15.75" customHeight="1">
      <c r="R188" s="70"/>
    </row>
    <row r="189" spans="18:18" ht="15.75" customHeight="1">
      <c r="R189" s="70"/>
    </row>
    <row r="190" spans="18:18" ht="15.75" customHeight="1">
      <c r="R190" s="70"/>
    </row>
    <row r="191" spans="18:18" ht="15.75" customHeight="1">
      <c r="R191" s="70"/>
    </row>
    <row r="192" spans="18:18" ht="15.75" customHeight="1">
      <c r="R192" s="70"/>
    </row>
    <row r="193" spans="18:18" ht="15.75" customHeight="1">
      <c r="R193" s="70"/>
    </row>
    <row r="194" spans="18:18" ht="15.75" customHeight="1">
      <c r="R194" s="70"/>
    </row>
    <row r="195" spans="18:18" ht="15.75" customHeight="1">
      <c r="R195" s="70"/>
    </row>
    <row r="196" spans="18:18" ht="15.75" customHeight="1">
      <c r="R196" s="70"/>
    </row>
    <row r="197" spans="18:18" ht="15.75" customHeight="1">
      <c r="R197" s="70"/>
    </row>
    <row r="198" spans="18:18" ht="15.75" customHeight="1">
      <c r="R198" s="70"/>
    </row>
    <row r="199" spans="18:18" ht="15.75" customHeight="1">
      <c r="R199" s="70"/>
    </row>
    <row r="200" spans="18:18" ht="15.75" customHeight="1">
      <c r="R200" s="70"/>
    </row>
    <row r="201" spans="18:18" ht="15.75" customHeight="1">
      <c r="R201" s="70"/>
    </row>
    <row r="202" spans="18:18" ht="15.75" customHeight="1">
      <c r="R202" s="70"/>
    </row>
    <row r="203" spans="18:18" ht="15.75" customHeight="1">
      <c r="R203" s="70"/>
    </row>
    <row r="204" spans="18:18" ht="15.75" customHeight="1">
      <c r="R204" s="70"/>
    </row>
    <row r="205" spans="18:18" ht="15.75" customHeight="1">
      <c r="R205" s="70"/>
    </row>
    <row r="206" spans="18:18" ht="15.75" customHeight="1">
      <c r="R206" s="70"/>
    </row>
    <row r="207" spans="18:18" ht="15.75" customHeight="1">
      <c r="R207" s="70"/>
    </row>
    <row r="208" spans="18:18" ht="15.75" customHeight="1">
      <c r="R208" s="70"/>
    </row>
    <row r="209" spans="18:18" ht="15.75" customHeight="1">
      <c r="R209" s="70"/>
    </row>
    <row r="210" spans="18:18" ht="15.75" customHeight="1">
      <c r="R210" s="70"/>
    </row>
    <row r="211" spans="18:18" ht="15.75" customHeight="1">
      <c r="R211" s="70"/>
    </row>
    <row r="212" spans="18:18" ht="15.75" customHeight="1">
      <c r="R212" s="70"/>
    </row>
    <row r="213" spans="18:18" ht="15.75" customHeight="1">
      <c r="R213" s="70"/>
    </row>
    <row r="214" spans="18:18" ht="15.75" customHeight="1">
      <c r="R214" s="70"/>
    </row>
    <row r="215" spans="18:18" ht="15.75" customHeight="1">
      <c r="R215" s="70"/>
    </row>
    <row r="216" spans="18:18" ht="15.75" customHeight="1">
      <c r="R216" s="70"/>
    </row>
    <row r="217" spans="18:18" ht="15.75" customHeight="1">
      <c r="R217" s="70"/>
    </row>
    <row r="218" spans="18:18" ht="15.75" customHeight="1">
      <c r="R218" s="70"/>
    </row>
    <row r="219" spans="18:18" ht="15.75" customHeight="1">
      <c r="R219" s="70"/>
    </row>
    <row r="220" spans="18:18" ht="15.75" customHeight="1">
      <c r="R220" s="70"/>
    </row>
    <row r="221" spans="18:18" ht="15.75" customHeight="1">
      <c r="R221" s="70"/>
    </row>
    <row r="222" spans="18:18" ht="15.75" customHeight="1">
      <c r="R222" s="70"/>
    </row>
    <row r="223" spans="18:18" ht="15.75" customHeight="1">
      <c r="R223" s="70"/>
    </row>
    <row r="224" spans="18:18" ht="15.75" customHeight="1">
      <c r="R224" s="70"/>
    </row>
    <row r="225" spans="18:18" ht="15.75" customHeight="1">
      <c r="R225" s="70"/>
    </row>
    <row r="226" spans="18:18" ht="15.75" customHeight="1">
      <c r="R226" s="70"/>
    </row>
    <row r="227" spans="18:18" ht="15.75" customHeight="1">
      <c r="R227" s="70"/>
    </row>
    <row r="228" spans="18:18" ht="15.75" customHeight="1">
      <c r="R228" s="70"/>
    </row>
    <row r="229" spans="18:18" ht="15.75" customHeight="1">
      <c r="R229" s="70"/>
    </row>
    <row r="230" spans="18:18" ht="15.75" customHeight="1">
      <c r="R230" s="70"/>
    </row>
    <row r="231" spans="18:18" ht="15.75" customHeight="1">
      <c r="R231" s="70"/>
    </row>
    <row r="232" spans="18:18" ht="15.75" customHeight="1">
      <c r="R232" s="70"/>
    </row>
    <row r="233" spans="18:18" ht="15.75" customHeight="1">
      <c r="R233" s="70"/>
    </row>
    <row r="234" spans="18:18" ht="15.75" customHeight="1">
      <c r="R234" s="70"/>
    </row>
    <row r="235" spans="18:18" ht="15.75" customHeight="1">
      <c r="R235" s="70"/>
    </row>
    <row r="236" spans="18:18" ht="15.75" customHeight="1">
      <c r="R236" s="70"/>
    </row>
    <row r="237" spans="18:18" ht="15.75" customHeight="1">
      <c r="R237" s="70"/>
    </row>
    <row r="238" spans="18:18" ht="15.75" customHeight="1">
      <c r="R238" s="70"/>
    </row>
    <row r="239" spans="18:18" ht="15.75" customHeight="1">
      <c r="R239" s="70"/>
    </row>
    <row r="240" spans="18:18" ht="15.75" customHeight="1">
      <c r="R240" s="70"/>
    </row>
    <row r="241" spans="18:18" ht="15.75" customHeight="1">
      <c r="R241" s="70"/>
    </row>
    <row r="242" spans="18:18" ht="15.75" customHeight="1">
      <c r="R242" s="70"/>
    </row>
    <row r="243" spans="18:18" ht="15.75" customHeight="1">
      <c r="R243" s="70"/>
    </row>
    <row r="244" spans="18:18" ht="15.75" customHeight="1">
      <c r="R244" s="70"/>
    </row>
    <row r="245" spans="18:18" ht="15.75" customHeight="1">
      <c r="R245" s="70"/>
    </row>
    <row r="246" spans="18:18" ht="15.75" customHeight="1">
      <c r="R246" s="70"/>
    </row>
    <row r="247" spans="18:18" ht="15.75" customHeight="1">
      <c r="R247" s="70"/>
    </row>
    <row r="248" spans="18:18" ht="15.75" customHeight="1">
      <c r="R248" s="70"/>
    </row>
    <row r="249" spans="18:18" ht="15.75" customHeight="1">
      <c r="R249" s="70"/>
    </row>
    <row r="250" spans="18:18" ht="15.75" customHeight="1">
      <c r="R250" s="70"/>
    </row>
    <row r="251" spans="18:18" ht="15.75" customHeight="1">
      <c r="R251" s="70"/>
    </row>
    <row r="252" spans="18:18" ht="15.75" customHeight="1">
      <c r="R252" s="70"/>
    </row>
    <row r="253" spans="18:18" ht="15.75" customHeight="1">
      <c r="R253" s="70"/>
    </row>
    <row r="254" spans="18:18" ht="15.75" customHeight="1">
      <c r="R254" s="70"/>
    </row>
    <row r="255" spans="18:18" ht="15.75" customHeight="1">
      <c r="R255" s="70"/>
    </row>
    <row r="256" spans="18:18" ht="15.75" customHeight="1">
      <c r="R256" s="70"/>
    </row>
    <row r="257" spans="18:18" ht="15.75" customHeight="1">
      <c r="R257" s="70"/>
    </row>
    <row r="258" spans="18:18" ht="15.75" customHeight="1">
      <c r="R258" s="70"/>
    </row>
    <row r="259" spans="18:18" ht="15.75" customHeight="1">
      <c r="R259" s="70"/>
    </row>
    <row r="260" spans="18:18" ht="15.75" customHeight="1">
      <c r="R260" s="70"/>
    </row>
    <row r="261" spans="18:18" ht="15.75" customHeight="1">
      <c r="R261" s="70"/>
    </row>
    <row r="262" spans="18:18" ht="15.75" customHeight="1">
      <c r="R262" s="70"/>
    </row>
    <row r="263" spans="18:18" ht="15.75" customHeight="1">
      <c r="R263" s="70"/>
    </row>
    <row r="264" spans="18:18" ht="15.75" customHeight="1">
      <c r="R264" s="70"/>
    </row>
    <row r="265" spans="18:18" ht="15.75" customHeight="1">
      <c r="R265" s="70"/>
    </row>
    <row r="266" spans="18:18" ht="15.75" customHeight="1">
      <c r="R266" s="70"/>
    </row>
    <row r="267" spans="18:18" ht="15.75" customHeight="1">
      <c r="R267" s="70"/>
    </row>
    <row r="268" spans="18:18" ht="15.75" customHeight="1">
      <c r="R268" s="70"/>
    </row>
    <row r="269" spans="18:18" ht="15.75" customHeight="1">
      <c r="R269" s="38"/>
    </row>
    <row r="270" spans="18:18" ht="15.75" customHeight="1">
      <c r="R270" s="38"/>
    </row>
    <row r="271" spans="18:18" ht="15.75" customHeight="1">
      <c r="R271" s="38"/>
    </row>
    <row r="272" spans="18:18" ht="15.75" customHeight="1">
      <c r="R272" s="38"/>
    </row>
    <row r="273" spans="18:18" ht="15.75" customHeight="1">
      <c r="R273" s="38"/>
    </row>
    <row r="274" spans="18:18" ht="15.75" customHeight="1">
      <c r="R274" s="38"/>
    </row>
    <row r="275" spans="18:18" ht="15.75" customHeight="1">
      <c r="R275" s="38"/>
    </row>
    <row r="276" spans="18:18" ht="15.75" customHeight="1">
      <c r="R276" s="38"/>
    </row>
    <row r="277" spans="18:18" ht="15.75" customHeight="1">
      <c r="R277" s="38"/>
    </row>
    <row r="278" spans="18:18" ht="15.75" customHeight="1">
      <c r="R278" s="38"/>
    </row>
    <row r="279" spans="18:18" ht="15.75" customHeight="1">
      <c r="R279" s="38"/>
    </row>
    <row r="280" spans="18:18" ht="15.75" customHeight="1">
      <c r="R280" s="38"/>
    </row>
    <row r="281" spans="18:18" ht="15.75" customHeight="1">
      <c r="R281" s="38"/>
    </row>
    <row r="282" spans="18:18" ht="15.75" customHeight="1">
      <c r="R282" s="38"/>
    </row>
    <row r="283" spans="18:18" ht="15.75" customHeight="1">
      <c r="R283" s="38"/>
    </row>
    <row r="284" spans="18:18" ht="15.75" customHeight="1">
      <c r="R284" s="38"/>
    </row>
    <row r="285" spans="18:18" ht="15.75" customHeight="1">
      <c r="R285" s="38"/>
    </row>
    <row r="286" spans="18:18" ht="15.75" customHeight="1">
      <c r="R286" s="38"/>
    </row>
    <row r="287" spans="18:18" ht="15.75" customHeight="1">
      <c r="R287" s="38"/>
    </row>
    <row r="288" spans="18:18" ht="15.75" customHeight="1">
      <c r="R288" s="38"/>
    </row>
    <row r="289" spans="18:18" ht="15.75" customHeight="1">
      <c r="R289" s="38"/>
    </row>
    <row r="290" spans="18:18" ht="15.75" customHeight="1">
      <c r="R290" s="38"/>
    </row>
    <row r="291" spans="18:18" ht="15.75" customHeight="1">
      <c r="R291" s="38"/>
    </row>
    <row r="292" spans="18:18" ht="15.75" customHeight="1">
      <c r="R292" s="38"/>
    </row>
    <row r="293" spans="18:18" ht="15.75" customHeight="1">
      <c r="R293" s="38"/>
    </row>
    <row r="294" spans="18:18" ht="15.75" customHeight="1">
      <c r="R294" s="38"/>
    </row>
    <row r="295" spans="18:18" ht="15.75" customHeight="1">
      <c r="R295" s="38"/>
    </row>
    <row r="296" spans="18:18" ht="15.75" customHeight="1">
      <c r="R296" s="38"/>
    </row>
    <row r="297" spans="18:18" ht="15.75" customHeight="1">
      <c r="R297" s="38"/>
    </row>
    <row r="298" spans="18:18" ht="15.75" customHeight="1">
      <c r="R298" s="38"/>
    </row>
    <row r="299" spans="18:18" ht="15.75" customHeight="1">
      <c r="R299" s="38"/>
    </row>
    <row r="300" spans="18:18" ht="15.75" customHeight="1">
      <c r="R300" s="38"/>
    </row>
    <row r="301" spans="18:18" ht="15.75" customHeight="1">
      <c r="R301" s="38"/>
    </row>
    <row r="302" spans="18:18" ht="15.75" customHeight="1">
      <c r="R302" s="38"/>
    </row>
    <row r="303" spans="18:18" ht="15.75" customHeight="1">
      <c r="R303" s="38"/>
    </row>
    <row r="304" spans="18:18" ht="15.75" customHeight="1">
      <c r="R304" s="38"/>
    </row>
    <row r="305" spans="18:18" ht="15.75" customHeight="1">
      <c r="R305" s="38"/>
    </row>
    <row r="306" spans="18:18" ht="15.75" customHeight="1">
      <c r="R306" s="38"/>
    </row>
    <row r="307" spans="18:18" ht="15.75" customHeight="1">
      <c r="R307" s="38"/>
    </row>
    <row r="308" spans="18:18" ht="15.75" customHeight="1">
      <c r="R308" s="38"/>
    </row>
    <row r="309" spans="18:18" ht="15.75" customHeight="1">
      <c r="R309" s="38"/>
    </row>
    <row r="310" spans="18:18" ht="15.75" customHeight="1">
      <c r="R310" s="38"/>
    </row>
    <row r="311" spans="18:18" ht="15.75" customHeight="1">
      <c r="R311" s="38"/>
    </row>
    <row r="312" spans="18:18" ht="15.75" customHeight="1">
      <c r="R312" s="38"/>
    </row>
    <row r="313" spans="18:18" ht="15.75" customHeight="1">
      <c r="R313" s="38"/>
    </row>
    <row r="314" spans="18:18" ht="15.75" customHeight="1">
      <c r="R314" s="38"/>
    </row>
    <row r="315" spans="18:18" ht="15.75" customHeight="1">
      <c r="R315" s="38"/>
    </row>
    <row r="316" spans="18:18" ht="15.75" customHeight="1">
      <c r="R316" s="38"/>
    </row>
    <row r="317" spans="18:18" ht="15.75" customHeight="1">
      <c r="R317" s="38"/>
    </row>
    <row r="318" spans="18:18" ht="15.75" customHeight="1">
      <c r="R318" s="38"/>
    </row>
    <row r="319" spans="18:18" ht="15.75" customHeight="1">
      <c r="R319" s="38"/>
    </row>
    <row r="320" spans="18:18" ht="15.75" customHeight="1">
      <c r="R320" s="38"/>
    </row>
    <row r="321" spans="18:18" ht="15.75" customHeight="1">
      <c r="R321" s="38"/>
    </row>
    <row r="322" spans="18:18" ht="15.75" customHeight="1">
      <c r="R322" s="38"/>
    </row>
    <row r="323" spans="18:18" ht="15.75" customHeight="1">
      <c r="R323" s="38"/>
    </row>
    <row r="324" spans="18:18" ht="15.75" customHeight="1">
      <c r="R324" s="38"/>
    </row>
    <row r="325" spans="18:18" ht="15.75" customHeight="1">
      <c r="R325" s="38"/>
    </row>
    <row r="326" spans="18:18" ht="15.75" customHeight="1">
      <c r="R326" s="38"/>
    </row>
    <row r="327" spans="18:18" ht="15.75" customHeight="1">
      <c r="R327" s="38"/>
    </row>
    <row r="328" spans="18:18" ht="15.75" customHeight="1">
      <c r="R328" s="38"/>
    </row>
    <row r="329" spans="18:18" ht="15.75" customHeight="1">
      <c r="R329" s="38"/>
    </row>
    <row r="330" spans="18:18" ht="15.75" customHeight="1">
      <c r="R330" s="38"/>
    </row>
    <row r="331" spans="18:18" ht="15.75" customHeight="1">
      <c r="R331" s="38"/>
    </row>
    <row r="332" spans="18:18" ht="15.75" customHeight="1">
      <c r="R332" s="38"/>
    </row>
    <row r="333" spans="18:18" ht="15.75" customHeight="1">
      <c r="R333" s="38"/>
    </row>
    <row r="334" spans="18:18" ht="15.75" customHeight="1">
      <c r="R334" s="38"/>
    </row>
    <row r="335" spans="18:18" ht="15.75" customHeight="1">
      <c r="R335" s="38"/>
    </row>
    <row r="336" spans="18:18" ht="15.75" customHeight="1">
      <c r="R336" s="38"/>
    </row>
    <row r="337" spans="18:18" ht="15.75" customHeight="1">
      <c r="R337" s="38"/>
    </row>
    <row r="338" spans="18:18" ht="15.75" customHeight="1">
      <c r="R338" s="38"/>
    </row>
    <row r="339" spans="18:18" ht="15.75" customHeight="1">
      <c r="R339" s="38"/>
    </row>
    <row r="340" spans="18:18" ht="15.75" customHeight="1">
      <c r="R340" s="38"/>
    </row>
    <row r="341" spans="18:18" ht="15.75" customHeight="1">
      <c r="R341" s="38"/>
    </row>
    <row r="342" spans="18:18" ht="15.75" customHeight="1">
      <c r="R342" s="38"/>
    </row>
    <row r="343" spans="18:18" ht="15.75" customHeight="1">
      <c r="R343" s="38"/>
    </row>
    <row r="344" spans="18:18" ht="15.75" customHeight="1">
      <c r="R344" s="38"/>
    </row>
    <row r="345" spans="18:18" ht="15.75" customHeight="1">
      <c r="R345" s="38"/>
    </row>
    <row r="346" spans="18:18" ht="15.75" customHeight="1">
      <c r="R346" s="38"/>
    </row>
    <row r="347" spans="18:18" ht="15.75" customHeight="1">
      <c r="R347" s="38"/>
    </row>
    <row r="348" spans="18:18" ht="15.75" customHeight="1">
      <c r="R348" s="38"/>
    </row>
    <row r="349" spans="18:18" ht="15.75" customHeight="1">
      <c r="R349" s="38"/>
    </row>
    <row r="350" spans="18:18" ht="15.75" customHeight="1">
      <c r="R350" s="38"/>
    </row>
    <row r="351" spans="18:18" ht="15.75" customHeight="1">
      <c r="R351" s="38"/>
    </row>
    <row r="352" spans="18:18" ht="15.75" customHeight="1">
      <c r="R352" s="38"/>
    </row>
    <row r="353" spans="18:18" ht="15.75" customHeight="1">
      <c r="R353" s="38"/>
    </row>
    <row r="354" spans="18:18" ht="15.75" customHeight="1">
      <c r="R354" s="38"/>
    </row>
    <row r="355" spans="18:18" ht="15.75" customHeight="1">
      <c r="R355" s="38"/>
    </row>
    <row r="356" spans="18:18" ht="15.75" customHeight="1">
      <c r="R356" s="38"/>
    </row>
    <row r="357" spans="18:18" ht="15.75" customHeight="1">
      <c r="R357" s="38"/>
    </row>
    <row r="358" spans="18:18" ht="15.75" customHeight="1">
      <c r="R358" s="38"/>
    </row>
    <row r="359" spans="18:18" ht="15.75" customHeight="1">
      <c r="R359" s="38"/>
    </row>
    <row r="360" spans="18:18" ht="15.75" customHeight="1">
      <c r="R360" s="38"/>
    </row>
    <row r="361" spans="18:18" ht="15.75" customHeight="1">
      <c r="R361" s="38"/>
    </row>
    <row r="362" spans="18:18" ht="15.75" customHeight="1">
      <c r="R362" s="38"/>
    </row>
    <row r="363" spans="18:18" ht="15.75" customHeight="1">
      <c r="R363" s="38"/>
    </row>
    <row r="364" spans="18:18" ht="15.75" customHeight="1">
      <c r="R364" s="38"/>
    </row>
    <row r="365" spans="18:18" ht="15.75" customHeight="1">
      <c r="R365" s="38"/>
    </row>
    <row r="366" spans="18:18" ht="15.75" customHeight="1">
      <c r="R366" s="38"/>
    </row>
    <row r="367" spans="18:18" ht="15.75" customHeight="1">
      <c r="R367" s="38"/>
    </row>
    <row r="368" spans="18:18" ht="15.75" customHeight="1">
      <c r="R368" s="38"/>
    </row>
    <row r="369" spans="18:18" ht="15.75" customHeight="1">
      <c r="R369" s="38"/>
    </row>
    <row r="370" spans="18:18" ht="15.75" customHeight="1">
      <c r="R370" s="38"/>
    </row>
    <row r="371" spans="18:18" ht="15.75" customHeight="1">
      <c r="R371" s="38"/>
    </row>
    <row r="372" spans="18:18" ht="15.75" customHeight="1">
      <c r="R372" s="38"/>
    </row>
    <row r="373" spans="18:18" ht="15.75" customHeight="1">
      <c r="R373" s="38"/>
    </row>
    <row r="374" spans="18:18" ht="15.75" customHeight="1">
      <c r="R374" s="38"/>
    </row>
    <row r="375" spans="18:18" ht="15.75" customHeight="1">
      <c r="R375" s="38"/>
    </row>
    <row r="376" spans="18:18" ht="15.75" customHeight="1">
      <c r="R376" s="38"/>
    </row>
    <row r="377" spans="18:18" ht="15.75" customHeight="1">
      <c r="R377" s="38"/>
    </row>
    <row r="378" spans="18:18" ht="15.75" customHeight="1">
      <c r="R378" s="38"/>
    </row>
    <row r="379" spans="18:18" ht="15.75" customHeight="1">
      <c r="R379" s="38"/>
    </row>
    <row r="380" spans="18:18" ht="15.75" customHeight="1">
      <c r="R380" s="38"/>
    </row>
    <row r="381" spans="18:18" ht="15.75" customHeight="1">
      <c r="R381" s="38"/>
    </row>
    <row r="382" spans="18:18" ht="15.75" customHeight="1">
      <c r="R382" s="38"/>
    </row>
    <row r="383" spans="18:18" ht="15.75" customHeight="1">
      <c r="R383" s="38"/>
    </row>
    <row r="384" spans="18:18" ht="15.75" customHeight="1">
      <c r="R384" s="38"/>
    </row>
    <row r="385" spans="18:18" ht="15.75" customHeight="1">
      <c r="R385" s="38"/>
    </row>
    <row r="386" spans="18:18" ht="15.75" customHeight="1">
      <c r="R386" s="38"/>
    </row>
    <row r="387" spans="18:18" ht="15.75" customHeight="1">
      <c r="R387" s="38"/>
    </row>
    <row r="388" spans="18:18" ht="15.75" customHeight="1">
      <c r="R388" s="38"/>
    </row>
    <row r="389" spans="18:18" ht="15.75" customHeight="1">
      <c r="R389" s="38"/>
    </row>
    <row r="390" spans="18:18" ht="15.75" customHeight="1">
      <c r="R390" s="38"/>
    </row>
    <row r="391" spans="18:18" ht="15.75" customHeight="1">
      <c r="R391" s="38"/>
    </row>
    <row r="392" spans="18:18" ht="15.75" customHeight="1">
      <c r="R392" s="38"/>
    </row>
    <row r="393" spans="18:18" ht="15.75" customHeight="1">
      <c r="R393" s="38"/>
    </row>
    <row r="394" spans="18:18" ht="15.75" customHeight="1">
      <c r="R394" s="38"/>
    </row>
    <row r="395" spans="18:18" ht="15.75" customHeight="1">
      <c r="R395" s="38"/>
    </row>
    <row r="396" spans="18:18" ht="15.75" customHeight="1">
      <c r="R396" s="38"/>
    </row>
    <row r="397" spans="18:18" ht="15.75" customHeight="1">
      <c r="R397" s="38"/>
    </row>
    <row r="398" spans="18:18" ht="15.75" customHeight="1">
      <c r="R398" s="38"/>
    </row>
    <row r="399" spans="18:18" ht="15.75" customHeight="1">
      <c r="R399" s="38"/>
    </row>
    <row r="400" spans="18:18" ht="15.75" customHeight="1">
      <c r="R400" s="38"/>
    </row>
    <row r="401" spans="18:18" ht="15.75" customHeight="1">
      <c r="R401" s="38"/>
    </row>
    <row r="402" spans="18:18" ht="15.75" customHeight="1">
      <c r="R402" s="38"/>
    </row>
    <row r="403" spans="18:18" ht="15.75" customHeight="1">
      <c r="R403" s="38"/>
    </row>
    <row r="404" spans="18:18" ht="15.75" customHeight="1">
      <c r="R404" s="38"/>
    </row>
    <row r="405" spans="18:18" ht="15.75" customHeight="1">
      <c r="R405" s="38"/>
    </row>
    <row r="406" spans="18:18" ht="15.75" customHeight="1">
      <c r="R406" s="38"/>
    </row>
    <row r="407" spans="18:18" ht="15.75" customHeight="1">
      <c r="R407" s="38"/>
    </row>
    <row r="408" spans="18:18" ht="15.75" customHeight="1">
      <c r="R408" s="38"/>
    </row>
    <row r="409" spans="18:18" ht="15.75" customHeight="1">
      <c r="R409" s="38"/>
    </row>
    <row r="410" spans="18:18" ht="15.75" customHeight="1">
      <c r="R410" s="38"/>
    </row>
    <row r="411" spans="18:18" ht="15.75" customHeight="1">
      <c r="R411" s="38"/>
    </row>
    <row r="412" spans="18:18" ht="15.75" customHeight="1">
      <c r="R412" s="38"/>
    </row>
    <row r="413" spans="18:18" ht="15.75" customHeight="1">
      <c r="R413" s="38"/>
    </row>
    <row r="414" spans="18:18" ht="15.75" customHeight="1">
      <c r="R414" s="38"/>
    </row>
    <row r="415" spans="18:18" ht="15.75" customHeight="1">
      <c r="R415" s="38"/>
    </row>
    <row r="416" spans="18:18" ht="15.75" customHeight="1">
      <c r="R416" s="38"/>
    </row>
    <row r="417" spans="18:18" ht="15.75" customHeight="1">
      <c r="R417" s="38"/>
    </row>
    <row r="418" spans="18:18" ht="15.75" customHeight="1">
      <c r="R418" s="38"/>
    </row>
    <row r="419" spans="18:18" ht="15.75" customHeight="1">
      <c r="R419" s="38"/>
    </row>
    <row r="420" spans="18:18" ht="15.75" customHeight="1">
      <c r="R420" s="38"/>
    </row>
    <row r="421" spans="18:18" ht="15.75" customHeight="1">
      <c r="R421" s="38"/>
    </row>
    <row r="422" spans="18:18" ht="15.75" customHeight="1">
      <c r="R422" s="38"/>
    </row>
    <row r="423" spans="18:18" ht="15.75" customHeight="1">
      <c r="R423" s="38"/>
    </row>
    <row r="424" spans="18:18" ht="15.75" customHeight="1">
      <c r="R424" s="38"/>
    </row>
    <row r="425" spans="18:18" ht="15.75" customHeight="1">
      <c r="R425" s="38"/>
    </row>
    <row r="426" spans="18:18" ht="15.75" customHeight="1">
      <c r="R426" s="38"/>
    </row>
    <row r="427" spans="18:18" ht="15.75" customHeight="1">
      <c r="R427" s="38"/>
    </row>
    <row r="428" spans="18:18" ht="15.75" customHeight="1">
      <c r="R428" s="38"/>
    </row>
    <row r="429" spans="18:18" ht="15.75" customHeight="1">
      <c r="R429" s="38"/>
    </row>
    <row r="430" spans="18:18" ht="15.75" customHeight="1">
      <c r="R430" s="38"/>
    </row>
    <row r="431" spans="18:18" ht="15.75" customHeight="1">
      <c r="R431" s="38"/>
    </row>
    <row r="432" spans="18:18" ht="15.75" customHeight="1">
      <c r="R432" s="38"/>
    </row>
    <row r="433" spans="18:18" ht="15.75" customHeight="1">
      <c r="R433" s="38"/>
    </row>
    <row r="434" spans="18:18" ht="15.75" customHeight="1">
      <c r="R434" s="38"/>
    </row>
    <row r="435" spans="18:18" ht="15.75" customHeight="1">
      <c r="R435" s="38"/>
    </row>
    <row r="436" spans="18:18" ht="15.75" customHeight="1">
      <c r="R436" s="38"/>
    </row>
    <row r="437" spans="18:18" ht="15.75" customHeight="1">
      <c r="R437" s="38"/>
    </row>
    <row r="438" spans="18:18" ht="15.75" customHeight="1">
      <c r="R438" s="38"/>
    </row>
    <row r="439" spans="18:18" ht="15.75" customHeight="1">
      <c r="R439" s="38"/>
    </row>
    <row r="440" spans="18:18" ht="15.75" customHeight="1">
      <c r="R440" s="38"/>
    </row>
    <row r="441" spans="18:18" ht="15.75" customHeight="1">
      <c r="R441" s="38"/>
    </row>
    <row r="442" spans="18:18" ht="15.75" customHeight="1">
      <c r="R442" s="38"/>
    </row>
    <row r="443" spans="18:18" ht="15.75" customHeight="1">
      <c r="R443" s="38"/>
    </row>
    <row r="444" spans="18:18" ht="15.75" customHeight="1">
      <c r="R444" s="38"/>
    </row>
    <row r="445" spans="18:18" ht="15.75" customHeight="1">
      <c r="R445" s="38"/>
    </row>
    <row r="446" spans="18:18" ht="15.75" customHeight="1">
      <c r="R446" s="38"/>
    </row>
    <row r="447" spans="18:18" ht="15.75" customHeight="1">
      <c r="R447" s="38"/>
    </row>
    <row r="448" spans="18:18" ht="15.75" customHeight="1">
      <c r="R448" s="38"/>
    </row>
    <row r="449" spans="18:18" ht="15.75" customHeight="1">
      <c r="R449" s="38"/>
    </row>
    <row r="450" spans="18:18" ht="15.75" customHeight="1">
      <c r="R450" s="38"/>
    </row>
    <row r="451" spans="18:18" ht="15.75" customHeight="1">
      <c r="R451" s="38"/>
    </row>
    <row r="452" spans="18:18" ht="15.75" customHeight="1">
      <c r="R452" s="38"/>
    </row>
    <row r="453" spans="18:18" ht="15.75" customHeight="1">
      <c r="R453" s="38"/>
    </row>
    <row r="454" spans="18:18" ht="15.75" customHeight="1">
      <c r="R454" s="38"/>
    </row>
    <row r="455" spans="18:18" ht="15.75" customHeight="1">
      <c r="R455" s="38"/>
    </row>
    <row r="456" spans="18:18" ht="15.75" customHeight="1">
      <c r="R456" s="38"/>
    </row>
    <row r="457" spans="18:18" ht="15.75" customHeight="1">
      <c r="R457" s="38"/>
    </row>
    <row r="458" spans="18:18" ht="15.75" customHeight="1">
      <c r="R458" s="38"/>
    </row>
    <row r="459" spans="18:18" ht="15.75" customHeight="1">
      <c r="R459" s="38"/>
    </row>
    <row r="460" spans="18:18" ht="15.75" customHeight="1">
      <c r="R460" s="38"/>
    </row>
    <row r="461" spans="18:18" ht="15.75" customHeight="1">
      <c r="R461" s="38"/>
    </row>
    <row r="462" spans="18:18" ht="15.75" customHeight="1">
      <c r="R462" s="38"/>
    </row>
    <row r="463" spans="18:18" ht="15.75" customHeight="1">
      <c r="R463" s="38"/>
    </row>
    <row r="464" spans="18:18" ht="15.75" customHeight="1">
      <c r="R464" s="38"/>
    </row>
    <row r="465" spans="18:18" ht="15.75" customHeight="1">
      <c r="R465" s="38"/>
    </row>
    <row r="466" spans="18:18" ht="15.75" customHeight="1">
      <c r="R466" s="38"/>
    </row>
    <row r="467" spans="18:18" ht="15.75" customHeight="1">
      <c r="R467" s="38"/>
    </row>
    <row r="468" spans="18:18" ht="15.75" customHeight="1">
      <c r="R468" s="38"/>
    </row>
    <row r="469" spans="18:18" ht="15.75" customHeight="1">
      <c r="R469" s="38"/>
    </row>
    <row r="470" spans="18:18" ht="15.75" customHeight="1">
      <c r="R470" s="38"/>
    </row>
    <row r="471" spans="18:18" ht="15.75" customHeight="1">
      <c r="R471" s="38"/>
    </row>
    <row r="472" spans="18:18" ht="15.75" customHeight="1">
      <c r="R472" s="38"/>
    </row>
    <row r="473" spans="18:18" ht="15.75" customHeight="1">
      <c r="R473" s="38"/>
    </row>
    <row r="474" spans="18:18" ht="15.75" customHeight="1">
      <c r="R474" s="38"/>
    </row>
    <row r="475" spans="18:18" ht="15.75" customHeight="1">
      <c r="R475" s="38"/>
    </row>
    <row r="476" spans="18:18" ht="15.75" customHeight="1">
      <c r="R476" s="38"/>
    </row>
    <row r="477" spans="18:18" ht="15.75" customHeight="1">
      <c r="R477" s="38"/>
    </row>
    <row r="478" spans="18:18" ht="15.75" customHeight="1">
      <c r="R478" s="38"/>
    </row>
    <row r="479" spans="18:18" ht="15.75" customHeight="1">
      <c r="R479" s="38"/>
    </row>
    <row r="480" spans="18:18" ht="15.75" customHeight="1">
      <c r="R480" s="38"/>
    </row>
    <row r="481" spans="18:18" ht="15.75" customHeight="1">
      <c r="R481" s="38"/>
    </row>
    <row r="482" spans="18:18" ht="15.75" customHeight="1">
      <c r="R482" s="38"/>
    </row>
    <row r="483" spans="18:18" ht="15.75" customHeight="1">
      <c r="R483" s="38"/>
    </row>
    <row r="484" spans="18:18" ht="15.75" customHeight="1">
      <c r="R484" s="38"/>
    </row>
    <row r="485" spans="18:18" ht="15.75" customHeight="1">
      <c r="R485" s="38"/>
    </row>
    <row r="486" spans="18:18" ht="15.75" customHeight="1">
      <c r="R486" s="38"/>
    </row>
    <row r="487" spans="18:18" ht="15.75" customHeight="1">
      <c r="R487" s="38"/>
    </row>
    <row r="488" spans="18:18" ht="15.75" customHeight="1">
      <c r="R488" s="38"/>
    </row>
    <row r="489" spans="18:18" ht="15.75" customHeight="1">
      <c r="R489" s="38"/>
    </row>
    <row r="490" spans="18:18" ht="15.75" customHeight="1">
      <c r="R490" s="38"/>
    </row>
    <row r="491" spans="18:18" ht="15.75" customHeight="1">
      <c r="R491" s="38"/>
    </row>
    <row r="492" spans="18:18" ht="15.75" customHeight="1">
      <c r="R492" s="38"/>
    </row>
    <row r="493" spans="18:18" ht="15.75" customHeight="1">
      <c r="R493" s="38"/>
    </row>
    <row r="494" spans="18:18" ht="15.75" customHeight="1">
      <c r="R494" s="38"/>
    </row>
    <row r="495" spans="18:18" ht="15.75" customHeight="1">
      <c r="R495" s="38"/>
    </row>
    <row r="496" spans="18:18" ht="15.75" customHeight="1">
      <c r="R496" s="38"/>
    </row>
    <row r="497" spans="18:18" ht="15.75" customHeight="1">
      <c r="R497" s="38"/>
    </row>
    <row r="498" spans="18:18" ht="15.75" customHeight="1">
      <c r="R498" s="38"/>
    </row>
    <row r="499" spans="18:18" ht="15.75" customHeight="1">
      <c r="R499" s="38"/>
    </row>
    <row r="500" spans="18:18" ht="15.75" customHeight="1">
      <c r="R500" s="38"/>
    </row>
    <row r="501" spans="18:18" ht="15.75" customHeight="1">
      <c r="R501" s="38"/>
    </row>
    <row r="502" spans="18:18" ht="15.75" customHeight="1">
      <c r="R502" s="38"/>
    </row>
    <row r="503" spans="18:18" ht="15.75" customHeight="1">
      <c r="R503" s="38"/>
    </row>
    <row r="504" spans="18:18" ht="15.75" customHeight="1">
      <c r="R504" s="38"/>
    </row>
    <row r="505" spans="18:18" ht="15.75" customHeight="1">
      <c r="R505" s="38"/>
    </row>
    <row r="506" spans="18:18" ht="15.75" customHeight="1">
      <c r="R506" s="38"/>
    </row>
    <row r="507" spans="18:18" ht="15.75" customHeight="1">
      <c r="R507" s="38"/>
    </row>
    <row r="508" spans="18:18" ht="15.75" customHeight="1">
      <c r="R508" s="38"/>
    </row>
    <row r="509" spans="18:18" ht="15.75" customHeight="1">
      <c r="R509" s="38"/>
    </row>
    <row r="510" spans="18:18" ht="15.75" customHeight="1">
      <c r="R510" s="38"/>
    </row>
    <row r="511" spans="18:18" ht="15.75" customHeight="1">
      <c r="R511" s="38"/>
    </row>
    <row r="512" spans="18:18" ht="15.75" customHeight="1">
      <c r="R512" s="38"/>
    </row>
    <row r="513" spans="18:18" ht="15.75" customHeight="1">
      <c r="R513" s="38"/>
    </row>
    <row r="514" spans="18:18" ht="15.75" customHeight="1">
      <c r="R514" s="38"/>
    </row>
    <row r="515" spans="18:18" ht="15.75" customHeight="1">
      <c r="R515" s="38"/>
    </row>
    <row r="516" spans="18:18" ht="15.75" customHeight="1">
      <c r="R516" s="38"/>
    </row>
    <row r="517" spans="18:18" ht="15.75" customHeight="1">
      <c r="R517" s="38"/>
    </row>
    <row r="518" spans="18:18" ht="15.75" customHeight="1">
      <c r="R518" s="38"/>
    </row>
    <row r="519" spans="18:18" ht="15.75" customHeight="1">
      <c r="R519" s="38"/>
    </row>
    <row r="520" spans="18:18" ht="15.75" customHeight="1">
      <c r="R520" s="38"/>
    </row>
    <row r="521" spans="18:18" ht="15.75" customHeight="1">
      <c r="R521" s="38"/>
    </row>
    <row r="522" spans="18:18" ht="15.75" customHeight="1">
      <c r="R522" s="38"/>
    </row>
    <row r="523" spans="18:18" ht="15.75" customHeight="1">
      <c r="R523" s="38"/>
    </row>
    <row r="524" spans="18:18" ht="15.75" customHeight="1">
      <c r="R524" s="38"/>
    </row>
    <row r="525" spans="18:18" ht="15.75" customHeight="1">
      <c r="R525" s="38"/>
    </row>
    <row r="526" spans="18:18" ht="15.75" customHeight="1">
      <c r="R526" s="38"/>
    </row>
    <row r="527" spans="18:18" ht="15.75" customHeight="1">
      <c r="R527" s="38"/>
    </row>
    <row r="528" spans="18:18" ht="15.75" customHeight="1">
      <c r="R528" s="38"/>
    </row>
    <row r="529" spans="18:18" ht="15.75" customHeight="1">
      <c r="R529" s="38"/>
    </row>
    <row r="530" spans="18:18" ht="15.75" customHeight="1">
      <c r="R530" s="38"/>
    </row>
    <row r="531" spans="18:18" ht="15.75" customHeight="1">
      <c r="R531" s="38"/>
    </row>
    <row r="532" spans="18:18" ht="15.75" customHeight="1">
      <c r="R532" s="38"/>
    </row>
    <row r="533" spans="18:18" ht="15.75" customHeight="1">
      <c r="R533" s="38"/>
    </row>
    <row r="534" spans="18:18" ht="15.75" customHeight="1">
      <c r="R534" s="38"/>
    </row>
    <row r="535" spans="18:18" ht="15.75" customHeight="1">
      <c r="R535" s="38"/>
    </row>
    <row r="536" spans="18:18" ht="15.75" customHeight="1">
      <c r="R536" s="38"/>
    </row>
    <row r="537" spans="18:18" ht="15.75" customHeight="1">
      <c r="R537" s="38"/>
    </row>
    <row r="538" spans="18:18" ht="15.75" customHeight="1">
      <c r="R538" s="38"/>
    </row>
    <row r="539" spans="18:18" ht="15.75" customHeight="1">
      <c r="R539" s="38"/>
    </row>
    <row r="540" spans="18:18" ht="15.75" customHeight="1">
      <c r="R540" s="38"/>
    </row>
    <row r="541" spans="18:18" ht="15.75" customHeight="1">
      <c r="R541" s="38"/>
    </row>
    <row r="542" spans="18:18" ht="15.75" customHeight="1">
      <c r="R542" s="38"/>
    </row>
    <row r="543" spans="18:18" ht="15.75" customHeight="1">
      <c r="R543" s="38"/>
    </row>
    <row r="544" spans="18:18" ht="15.75" customHeight="1">
      <c r="R544" s="38"/>
    </row>
    <row r="545" spans="18:18" ht="15.75" customHeight="1">
      <c r="R545" s="38"/>
    </row>
    <row r="546" spans="18:18" ht="15.75" customHeight="1">
      <c r="R546" s="38"/>
    </row>
    <row r="547" spans="18:18" ht="15.75" customHeight="1">
      <c r="R547" s="38"/>
    </row>
    <row r="548" spans="18:18" ht="15.75" customHeight="1">
      <c r="R548" s="38"/>
    </row>
    <row r="549" spans="18:18" ht="15.75" customHeight="1">
      <c r="R549" s="38"/>
    </row>
    <row r="550" spans="18:18" ht="15.75" customHeight="1">
      <c r="R550" s="38"/>
    </row>
    <row r="551" spans="18:18" ht="15.75" customHeight="1">
      <c r="R551" s="38"/>
    </row>
    <row r="552" spans="18:18" ht="15.75" customHeight="1">
      <c r="R552" s="38"/>
    </row>
    <row r="553" spans="18:18" ht="15.75" customHeight="1">
      <c r="R553" s="38"/>
    </row>
    <row r="554" spans="18:18" ht="15.75" customHeight="1">
      <c r="R554" s="38"/>
    </row>
    <row r="555" spans="18:18" ht="15.75" customHeight="1">
      <c r="R555" s="38"/>
    </row>
    <row r="556" spans="18:18" ht="15.75" customHeight="1">
      <c r="R556" s="38"/>
    </row>
    <row r="557" spans="18:18" ht="15.75" customHeight="1">
      <c r="R557" s="38"/>
    </row>
    <row r="558" spans="18:18" ht="15.75" customHeight="1">
      <c r="R558" s="38"/>
    </row>
    <row r="559" spans="18:18" ht="15.75" customHeight="1">
      <c r="R559" s="38"/>
    </row>
    <row r="560" spans="18:18" ht="15.75" customHeight="1">
      <c r="R560" s="38"/>
    </row>
    <row r="561" spans="18:18" ht="15.75" customHeight="1">
      <c r="R561" s="38"/>
    </row>
    <row r="562" spans="18:18" ht="15.75" customHeight="1">
      <c r="R562" s="38"/>
    </row>
    <row r="563" spans="18:18" ht="15.75" customHeight="1">
      <c r="R563" s="38"/>
    </row>
    <row r="564" spans="18:18" ht="15.75" customHeight="1">
      <c r="R564" s="38"/>
    </row>
    <row r="565" spans="18:18" ht="15.75" customHeight="1">
      <c r="R565" s="38"/>
    </row>
    <row r="566" spans="18:18" ht="15.75" customHeight="1">
      <c r="R566" s="38"/>
    </row>
    <row r="567" spans="18:18" ht="15.75" customHeight="1">
      <c r="R567" s="38"/>
    </row>
    <row r="568" spans="18:18" ht="15.75" customHeight="1">
      <c r="R568" s="38"/>
    </row>
    <row r="569" spans="18:18" ht="15.75" customHeight="1">
      <c r="R569" s="38"/>
    </row>
    <row r="570" spans="18:18" ht="15.75" customHeight="1">
      <c r="R570" s="38"/>
    </row>
    <row r="571" spans="18:18" ht="15.75" customHeight="1">
      <c r="R571" s="38"/>
    </row>
    <row r="572" spans="18:18" ht="15.75" customHeight="1">
      <c r="R572" s="38"/>
    </row>
    <row r="573" spans="18:18" ht="15.75" customHeight="1">
      <c r="R573" s="38"/>
    </row>
    <row r="574" spans="18:18" ht="15.75" customHeight="1">
      <c r="R574" s="38"/>
    </row>
    <row r="575" spans="18:18" ht="15.75" customHeight="1">
      <c r="R575" s="38"/>
    </row>
    <row r="576" spans="18:18" ht="15.75" customHeight="1">
      <c r="R576" s="38"/>
    </row>
    <row r="577" spans="18:18" ht="15.75" customHeight="1">
      <c r="R577" s="38"/>
    </row>
    <row r="578" spans="18:18" ht="15.75" customHeight="1">
      <c r="R578" s="38"/>
    </row>
    <row r="579" spans="18:18" ht="15.75" customHeight="1">
      <c r="R579" s="38"/>
    </row>
    <row r="580" spans="18:18" ht="15.75" customHeight="1">
      <c r="R580" s="38"/>
    </row>
    <row r="581" spans="18:18" ht="15.75" customHeight="1">
      <c r="R581" s="38"/>
    </row>
    <row r="582" spans="18:18" ht="15.75" customHeight="1">
      <c r="R582" s="38"/>
    </row>
    <row r="583" spans="18:18" ht="15.75" customHeight="1">
      <c r="R583" s="38"/>
    </row>
    <row r="584" spans="18:18" ht="15.75" customHeight="1">
      <c r="R584" s="38"/>
    </row>
    <row r="585" spans="18:18" ht="15.75" customHeight="1">
      <c r="R585" s="38"/>
    </row>
    <row r="586" spans="18:18" ht="15.75" customHeight="1">
      <c r="R586" s="38"/>
    </row>
    <row r="587" spans="18:18" ht="15.75" customHeight="1">
      <c r="R587" s="38"/>
    </row>
    <row r="588" spans="18:18" ht="15.75" customHeight="1">
      <c r="R588" s="38"/>
    </row>
    <row r="589" spans="18:18" ht="15.75" customHeight="1">
      <c r="R589" s="38"/>
    </row>
    <row r="590" spans="18:18" ht="15.75" customHeight="1">
      <c r="R590" s="38"/>
    </row>
    <row r="591" spans="18:18" ht="15.75" customHeight="1">
      <c r="R591" s="38"/>
    </row>
    <row r="592" spans="18:18" ht="15.75" customHeight="1">
      <c r="R592" s="38"/>
    </row>
    <row r="593" spans="18:18" ht="15.75" customHeight="1">
      <c r="R593" s="38"/>
    </row>
    <row r="594" spans="18:18" ht="15.75" customHeight="1">
      <c r="R594" s="38"/>
    </row>
    <row r="595" spans="18:18" ht="15.75" customHeight="1">
      <c r="R595" s="38"/>
    </row>
    <row r="596" spans="18:18" ht="15.75" customHeight="1">
      <c r="R596" s="38"/>
    </row>
    <row r="597" spans="18:18" ht="15.75" customHeight="1">
      <c r="R597" s="38"/>
    </row>
    <row r="598" spans="18:18" ht="15.75" customHeight="1">
      <c r="R598" s="38"/>
    </row>
    <row r="599" spans="18:18" ht="15.75" customHeight="1">
      <c r="R599" s="38"/>
    </row>
    <row r="600" spans="18:18" ht="15.75" customHeight="1">
      <c r="R600" s="38"/>
    </row>
    <row r="601" spans="18:18" ht="15.75" customHeight="1">
      <c r="R601" s="38"/>
    </row>
    <row r="602" spans="18:18" ht="15.75" customHeight="1">
      <c r="R602" s="38"/>
    </row>
    <row r="603" spans="18:18" ht="15.75" customHeight="1">
      <c r="R603" s="38"/>
    </row>
    <row r="604" spans="18:18" ht="15.75" customHeight="1">
      <c r="R604" s="38"/>
    </row>
    <row r="605" spans="18:18" ht="15.75" customHeight="1">
      <c r="R605" s="38"/>
    </row>
    <row r="606" spans="18:18" ht="15.75" customHeight="1">
      <c r="R606" s="38"/>
    </row>
    <row r="607" spans="18:18" ht="15.75" customHeight="1">
      <c r="R607" s="38"/>
    </row>
    <row r="608" spans="18:18" ht="15.75" customHeight="1">
      <c r="R608" s="38"/>
    </row>
    <row r="609" spans="18:18" ht="15.75" customHeight="1">
      <c r="R609" s="38"/>
    </row>
    <row r="610" spans="18:18" ht="15.75" customHeight="1">
      <c r="R610" s="38"/>
    </row>
    <row r="611" spans="18:18" ht="15.75" customHeight="1">
      <c r="R611" s="38"/>
    </row>
    <row r="612" spans="18:18" ht="15.75" customHeight="1">
      <c r="R612" s="38"/>
    </row>
    <row r="613" spans="18:18" ht="15.75" customHeight="1">
      <c r="R613" s="38"/>
    </row>
    <row r="614" spans="18:18" ht="15.75" customHeight="1">
      <c r="R614" s="38"/>
    </row>
    <row r="615" spans="18:18" ht="15.75" customHeight="1">
      <c r="R615" s="38"/>
    </row>
    <row r="616" spans="18:18" ht="15.75" customHeight="1">
      <c r="R616" s="38"/>
    </row>
    <row r="617" spans="18:18" ht="15.75" customHeight="1">
      <c r="R617" s="38"/>
    </row>
    <row r="618" spans="18:18" ht="15.75" customHeight="1">
      <c r="R618" s="38"/>
    </row>
    <row r="619" spans="18:18" ht="15.75" customHeight="1">
      <c r="R619" s="38"/>
    </row>
    <row r="620" spans="18:18" ht="15.75" customHeight="1">
      <c r="R620" s="38"/>
    </row>
    <row r="621" spans="18:18" ht="15.75" customHeight="1">
      <c r="R621" s="38"/>
    </row>
    <row r="622" spans="18:18" ht="15.75" customHeight="1">
      <c r="R622" s="38"/>
    </row>
    <row r="623" spans="18:18" ht="15.75" customHeight="1">
      <c r="R623" s="38"/>
    </row>
    <row r="624" spans="18:18" ht="15.75" customHeight="1">
      <c r="R624" s="38"/>
    </row>
    <row r="625" spans="18:18" ht="15.75" customHeight="1">
      <c r="R625" s="38"/>
    </row>
    <row r="626" spans="18:18" ht="15.75" customHeight="1">
      <c r="R626" s="38"/>
    </row>
    <row r="627" spans="18:18" ht="15.75" customHeight="1">
      <c r="R627" s="38"/>
    </row>
    <row r="628" spans="18:18" ht="15.75" customHeight="1">
      <c r="R628" s="38"/>
    </row>
    <row r="629" spans="18:18" ht="15.75" customHeight="1">
      <c r="R629" s="38"/>
    </row>
    <row r="630" spans="18:18" ht="15.75" customHeight="1">
      <c r="R630" s="38"/>
    </row>
    <row r="631" spans="18:18" ht="15.75" customHeight="1">
      <c r="R631" s="38"/>
    </row>
    <row r="632" spans="18:18" ht="15.75" customHeight="1">
      <c r="R632" s="38"/>
    </row>
    <row r="633" spans="18:18" ht="15.75" customHeight="1">
      <c r="R633" s="38"/>
    </row>
    <row r="634" spans="18:18" ht="15.75" customHeight="1">
      <c r="R634" s="38"/>
    </row>
    <row r="635" spans="18:18" ht="15.75" customHeight="1">
      <c r="R635" s="38"/>
    </row>
    <row r="636" spans="18:18" ht="15.75" customHeight="1">
      <c r="R636" s="38"/>
    </row>
    <row r="637" spans="18:18" ht="15.75" customHeight="1">
      <c r="R637" s="38"/>
    </row>
    <row r="638" spans="18:18" ht="15.75" customHeight="1">
      <c r="R638" s="38"/>
    </row>
    <row r="639" spans="18:18" ht="15.75" customHeight="1">
      <c r="R639" s="38"/>
    </row>
    <row r="640" spans="18:18" ht="15.75" customHeight="1">
      <c r="R640" s="38"/>
    </row>
    <row r="641" spans="18:18" ht="15.75" customHeight="1">
      <c r="R641" s="38"/>
    </row>
    <row r="642" spans="18:18" ht="15.75" customHeight="1">
      <c r="R642" s="38"/>
    </row>
    <row r="643" spans="18:18" ht="15.75" customHeight="1">
      <c r="R643" s="38"/>
    </row>
    <row r="644" spans="18:18" ht="15.75" customHeight="1">
      <c r="R644" s="38"/>
    </row>
    <row r="645" spans="18:18" ht="15.75" customHeight="1">
      <c r="R645" s="38"/>
    </row>
    <row r="646" spans="18:18" ht="15.75" customHeight="1">
      <c r="R646" s="38"/>
    </row>
    <row r="647" spans="18:18" ht="15.75" customHeight="1">
      <c r="R647" s="38"/>
    </row>
    <row r="648" spans="18:18" ht="15.75" customHeight="1">
      <c r="R648" s="38"/>
    </row>
    <row r="649" spans="18:18" ht="15.75" customHeight="1">
      <c r="R649" s="38"/>
    </row>
    <row r="650" spans="18:18" ht="15.75" customHeight="1">
      <c r="R650" s="38"/>
    </row>
    <row r="651" spans="18:18" ht="15.75" customHeight="1">
      <c r="R651" s="38"/>
    </row>
    <row r="652" spans="18:18" ht="15.75" customHeight="1">
      <c r="R652" s="38"/>
    </row>
    <row r="653" spans="18:18" ht="15.75" customHeight="1">
      <c r="R653" s="38"/>
    </row>
    <row r="654" spans="18:18" ht="15.75" customHeight="1">
      <c r="R654" s="38"/>
    </row>
    <row r="655" spans="18:18" ht="15.75" customHeight="1">
      <c r="R655" s="38"/>
    </row>
    <row r="656" spans="18:18" ht="15.75" customHeight="1">
      <c r="R656" s="38"/>
    </row>
    <row r="657" spans="18:18" ht="15.75" customHeight="1">
      <c r="R657" s="38"/>
    </row>
    <row r="658" spans="18:18" ht="15.75" customHeight="1">
      <c r="R658" s="38"/>
    </row>
    <row r="659" spans="18:18" ht="15.75" customHeight="1">
      <c r="R659" s="38"/>
    </row>
    <row r="660" spans="18:18" ht="15.75" customHeight="1">
      <c r="R660" s="38"/>
    </row>
    <row r="661" spans="18:18" ht="15.75" customHeight="1">
      <c r="R661" s="38"/>
    </row>
    <row r="662" spans="18:18" ht="15.75" customHeight="1">
      <c r="R662" s="38"/>
    </row>
    <row r="663" spans="18:18" ht="15.75" customHeight="1">
      <c r="R663" s="38"/>
    </row>
    <row r="664" spans="18:18" ht="15.75" customHeight="1">
      <c r="R664" s="38"/>
    </row>
    <row r="665" spans="18:18" ht="15.75" customHeight="1">
      <c r="R665" s="38"/>
    </row>
    <row r="666" spans="18:18" ht="15.75" customHeight="1">
      <c r="R666" s="38"/>
    </row>
    <row r="667" spans="18:18" ht="15.75" customHeight="1">
      <c r="R667" s="38"/>
    </row>
    <row r="668" spans="18:18" ht="15.75" customHeight="1">
      <c r="R668" s="38"/>
    </row>
    <row r="669" spans="18:18" ht="15.75" customHeight="1">
      <c r="R669" s="38"/>
    </row>
    <row r="670" spans="18:18" ht="15.75" customHeight="1">
      <c r="R670" s="38"/>
    </row>
    <row r="671" spans="18:18" ht="15.75" customHeight="1">
      <c r="R671" s="38"/>
    </row>
    <row r="672" spans="18:18" ht="15.75" customHeight="1">
      <c r="R672" s="38"/>
    </row>
    <row r="673" spans="18:18" ht="15.75" customHeight="1">
      <c r="R673" s="38"/>
    </row>
    <row r="674" spans="18:18" ht="15.75" customHeight="1">
      <c r="R674" s="38"/>
    </row>
    <row r="675" spans="18:18" ht="15.75" customHeight="1">
      <c r="R675" s="38"/>
    </row>
    <row r="676" spans="18:18" ht="15.75" customHeight="1">
      <c r="R676" s="38"/>
    </row>
    <row r="677" spans="18:18" ht="15.75" customHeight="1">
      <c r="R677" s="38"/>
    </row>
    <row r="678" spans="18:18" ht="15.75" customHeight="1">
      <c r="R678" s="38"/>
    </row>
    <row r="679" spans="18:18" ht="15.75" customHeight="1">
      <c r="R679" s="38"/>
    </row>
    <row r="680" spans="18:18" ht="15.75" customHeight="1">
      <c r="R680" s="38"/>
    </row>
    <row r="681" spans="18:18" ht="15.75" customHeight="1">
      <c r="R681" s="38"/>
    </row>
    <row r="682" spans="18:18" ht="15.75" customHeight="1">
      <c r="R682" s="38"/>
    </row>
    <row r="683" spans="18:18" ht="15.75" customHeight="1">
      <c r="R683" s="38"/>
    </row>
    <row r="684" spans="18:18" ht="15.75" customHeight="1">
      <c r="R684" s="38"/>
    </row>
    <row r="685" spans="18:18" ht="15.75" customHeight="1">
      <c r="R685" s="38"/>
    </row>
    <row r="686" spans="18:18" ht="15.75" customHeight="1">
      <c r="R686" s="38"/>
    </row>
    <row r="687" spans="18:18" ht="15.75" customHeight="1">
      <c r="R687" s="38"/>
    </row>
    <row r="688" spans="18:18" ht="15.75" customHeight="1">
      <c r="R688" s="38"/>
    </row>
    <row r="689" spans="18:18" ht="15.75" customHeight="1">
      <c r="R689" s="38"/>
    </row>
    <row r="690" spans="18:18" ht="15.75" customHeight="1">
      <c r="R690" s="38"/>
    </row>
    <row r="691" spans="18:18" ht="15.75" customHeight="1">
      <c r="R691" s="38"/>
    </row>
    <row r="692" spans="18:18" ht="15.75" customHeight="1">
      <c r="R692" s="38"/>
    </row>
    <row r="693" spans="18:18" ht="15.75" customHeight="1">
      <c r="R693" s="38"/>
    </row>
    <row r="694" spans="18:18" ht="15.75" customHeight="1">
      <c r="R694" s="38"/>
    </row>
    <row r="695" spans="18:18" ht="15.75" customHeight="1">
      <c r="R695" s="38"/>
    </row>
    <row r="696" spans="18:18" ht="15.75" customHeight="1">
      <c r="R696" s="38"/>
    </row>
    <row r="697" spans="18:18" ht="15.75" customHeight="1">
      <c r="R697" s="38"/>
    </row>
    <row r="698" spans="18:18" ht="15.75" customHeight="1">
      <c r="R698" s="38"/>
    </row>
    <row r="699" spans="18:18" ht="15.75" customHeight="1">
      <c r="R699" s="38"/>
    </row>
    <row r="700" spans="18:18" ht="15.75" customHeight="1">
      <c r="R700" s="38"/>
    </row>
    <row r="701" spans="18:18" ht="15.75" customHeight="1">
      <c r="R701" s="38"/>
    </row>
    <row r="702" spans="18:18" ht="15.75" customHeight="1">
      <c r="R702" s="38"/>
    </row>
    <row r="703" spans="18:18" ht="15.75" customHeight="1">
      <c r="R703" s="38"/>
    </row>
    <row r="704" spans="18:18" ht="15.75" customHeight="1">
      <c r="R704" s="38"/>
    </row>
    <row r="705" spans="18:18" ht="15.75" customHeight="1">
      <c r="R705" s="38"/>
    </row>
    <row r="706" spans="18:18" ht="15.75" customHeight="1">
      <c r="R706" s="38"/>
    </row>
    <row r="707" spans="18:18" ht="15.75" customHeight="1">
      <c r="R707" s="38"/>
    </row>
    <row r="708" spans="18:18" ht="15.75" customHeight="1">
      <c r="R708" s="38"/>
    </row>
    <row r="709" spans="18:18" ht="15.75" customHeight="1">
      <c r="R709" s="38"/>
    </row>
    <row r="710" spans="18:18" ht="15.75" customHeight="1">
      <c r="R710" s="38"/>
    </row>
    <row r="711" spans="18:18" ht="15.75" customHeight="1">
      <c r="R711" s="38"/>
    </row>
    <row r="712" spans="18:18" ht="15.75" customHeight="1">
      <c r="R712" s="38"/>
    </row>
    <row r="713" spans="18:18" ht="15.75" customHeight="1">
      <c r="R713" s="38"/>
    </row>
    <row r="714" spans="18:18" ht="15.75" customHeight="1">
      <c r="R714" s="38"/>
    </row>
    <row r="715" spans="18:18" ht="15.75" customHeight="1">
      <c r="R715" s="38"/>
    </row>
    <row r="716" spans="18:18" ht="15.75" customHeight="1">
      <c r="R716" s="38"/>
    </row>
    <row r="717" spans="18:18" ht="15.75" customHeight="1">
      <c r="R717" s="38"/>
    </row>
    <row r="718" spans="18:18" ht="15.75" customHeight="1">
      <c r="R718" s="38"/>
    </row>
    <row r="719" spans="18:18" ht="15.75" customHeight="1">
      <c r="R719" s="38"/>
    </row>
    <row r="720" spans="18:18" ht="15.75" customHeight="1">
      <c r="R720" s="38"/>
    </row>
    <row r="721" spans="18:18" ht="15.75" customHeight="1">
      <c r="R721" s="38"/>
    </row>
    <row r="722" spans="18:18" ht="15.75" customHeight="1">
      <c r="R722" s="38"/>
    </row>
    <row r="723" spans="18:18" ht="15.75" customHeight="1">
      <c r="R723" s="38"/>
    </row>
    <row r="724" spans="18:18" ht="15.75" customHeight="1">
      <c r="R724" s="38"/>
    </row>
    <row r="725" spans="18:18" ht="15.75" customHeight="1">
      <c r="R725" s="38"/>
    </row>
    <row r="726" spans="18:18" ht="15.75" customHeight="1">
      <c r="R726" s="38"/>
    </row>
    <row r="727" spans="18:18" ht="15.75" customHeight="1">
      <c r="R727" s="38"/>
    </row>
    <row r="728" spans="18:18" ht="15.75" customHeight="1">
      <c r="R728" s="38"/>
    </row>
    <row r="729" spans="18:18" ht="15.75" customHeight="1">
      <c r="R729" s="38"/>
    </row>
    <row r="730" spans="18:18" ht="15.75" customHeight="1">
      <c r="R730" s="38"/>
    </row>
    <row r="731" spans="18:18" ht="15.75" customHeight="1">
      <c r="R731" s="38"/>
    </row>
    <row r="732" spans="18:18" ht="15.75" customHeight="1">
      <c r="R732" s="38"/>
    </row>
    <row r="733" spans="18:18" ht="15.75" customHeight="1">
      <c r="R733" s="38"/>
    </row>
    <row r="734" spans="18:18" ht="15.75" customHeight="1">
      <c r="R734" s="38"/>
    </row>
    <row r="735" spans="18:18" ht="15.75" customHeight="1">
      <c r="R735" s="38"/>
    </row>
    <row r="736" spans="18:18" ht="15.75" customHeight="1">
      <c r="R736" s="38"/>
    </row>
    <row r="737" spans="18:18" ht="15.75" customHeight="1">
      <c r="R737" s="38"/>
    </row>
    <row r="738" spans="18:18" ht="15.75" customHeight="1">
      <c r="R738" s="38"/>
    </row>
    <row r="739" spans="18:18" ht="15.75" customHeight="1">
      <c r="R739" s="38"/>
    </row>
    <row r="740" spans="18:18" ht="15.75" customHeight="1">
      <c r="R740" s="38"/>
    </row>
    <row r="741" spans="18:18" ht="15.75" customHeight="1">
      <c r="R741" s="38"/>
    </row>
    <row r="742" spans="18:18" ht="15.75" customHeight="1">
      <c r="R742" s="38"/>
    </row>
    <row r="743" spans="18:18" ht="15.75" customHeight="1">
      <c r="R743" s="38"/>
    </row>
    <row r="744" spans="18:18" ht="15.75" customHeight="1">
      <c r="R744" s="38"/>
    </row>
    <row r="745" spans="18:18" ht="15.75" customHeight="1">
      <c r="R745" s="38"/>
    </row>
    <row r="746" spans="18:18" ht="15.75" customHeight="1">
      <c r="R746" s="38"/>
    </row>
    <row r="747" spans="18:18" ht="15.75" customHeight="1">
      <c r="R747" s="38"/>
    </row>
    <row r="748" spans="18:18" ht="15.75" customHeight="1">
      <c r="R748" s="38"/>
    </row>
    <row r="749" spans="18:18" ht="15.75" customHeight="1">
      <c r="R749" s="38"/>
    </row>
    <row r="750" spans="18:18" ht="15.75" customHeight="1">
      <c r="R750" s="38"/>
    </row>
    <row r="751" spans="18:18" ht="15.75" customHeight="1">
      <c r="R751" s="38"/>
    </row>
    <row r="752" spans="18:18" ht="15.75" customHeight="1">
      <c r="R752" s="38"/>
    </row>
    <row r="753" spans="18:18" ht="15.75" customHeight="1">
      <c r="R753" s="38"/>
    </row>
    <row r="754" spans="18:18" ht="15.75" customHeight="1">
      <c r="R754" s="38"/>
    </row>
    <row r="755" spans="18:18" ht="15.75" customHeight="1">
      <c r="R755" s="38"/>
    </row>
    <row r="756" spans="18:18" ht="15.75" customHeight="1">
      <c r="R756" s="38"/>
    </row>
    <row r="757" spans="18:18" ht="15.75" customHeight="1">
      <c r="R757" s="38"/>
    </row>
    <row r="758" spans="18:18" ht="15.75" customHeight="1">
      <c r="R758" s="38"/>
    </row>
    <row r="759" spans="18:18" ht="15.75" customHeight="1">
      <c r="R759" s="38"/>
    </row>
    <row r="760" spans="18:18" ht="15.75" customHeight="1">
      <c r="R760" s="38"/>
    </row>
    <row r="761" spans="18:18" ht="15.75" customHeight="1">
      <c r="R761" s="38"/>
    </row>
    <row r="762" spans="18:18" ht="15.75" customHeight="1">
      <c r="R762" s="38"/>
    </row>
    <row r="763" spans="18:18" ht="15.75" customHeight="1">
      <c r="R763" s="38"/>
    </row>
    <row r="764" spans="18:18" ht="15.75" customHeight="1">
      <c r="R764" s="38"/>
    </row>
    <row r="765" spans="18:18" ht="15.75" customHeight="1">
      <c r="R765" s="38"/>
    </row>
    <row r="766" spans="18:18" ht="15.75" customHeight="1">
      <c r="R766" s="38"/>
    </row>
    <row r="767" spans="18:18" ht="15.75" customHeight="1">
      <c r="R767" s="38"/>
    </row>
    <row r="768" spans="18:18" ht="15.75" customHeight="1">
      <c r="R768" s="38"/>
    </row>
    <row r="769" spans="18:18" ht="15.75" customHeight="1">
      <c r="R769" s="38"/>
    </row>
    <row r="770" spans="18:18" ht="15.75" customHeight="1">
      <c r="R770" s="38"/>
    </row>
    <row r="771" spans="18:18" ht="15.75" customHeight="1">
      <c r="R771" s="38"/>
    </row>
    <row r="772" spans="18:18" ht="15.75" customHeight="1">
      <c r="R772" s="38"/>
    </row>
    <row r="773" spans="18:18" ht="15.75" customHeight="1">
      <c r="R773" s="38"/>
    </row>
    <row r="774" spans="18:18" ht="15.75" customHeight="1">
      <c r="R774" s="38"/>
    </row>
    <row r="775" spans="18:18" ht="15.75" customHeight="1">
      <c r="R775" s="38"/>
    </row>
    <row r="776" spans="18:18" ht="15.75" customHeight="1">
      <c r="R776" s="38"/>
    </row>
    <row r="777" spans="18:18" ht="15.75" customHeight="1">
      <c r="R777" s="38"/>
    </row>
    <row r="778" spans="18:18" ht="15.75" customHeight="1">
      <c r="R778" s="38"/>
    </row>
    <row r="779" spans="18:18" ht="15.75" customHeight="1">
      <c r="R779" s="38"/>
    </row>
    <row r="780" spans="18:18" ht="15.75" customHeight="1">
      <c r="R780" s="38"/>
    </row>
    <row r="781" spans="18:18" ht="15.75" customHeight="1">
      <c r="R781" s="38"/>
    </row>
    <row r="782" spans="18:18" ht="15.75" customHeight="1">
      <c r="R782" s="38"/>
    </row>
    <row r="783" spans="18:18" ht="15.75" customHeight="1">
      <c r="R783" s="38"/>
    </row>
    <row r="784" spans="18:18" ht="15.75" customHeight="1">
      <c r="R784" s="38"/>
    </row>
    <row r="785" spans="18:18" ht="15.75" customHeight="1">
      <c r="R785" s="38"/>
    </row>
    <row r="786" spans="18:18" ht="15.75" customHeight="1">
      <c r="R786" s="38"/>
    </row>
    <row r="787" spans="18:18" ht="15.75" customHeight="1">
      <c r="R787" s="38"/>
    </row>
    <row r="788" spans="18:18" ht="15.75" customHeight="1">
      <c r="R788" s="38"/>
    </row>
    <row r="789" spans="18:18" ht="15.75" customHeight="1">
      <c r="R789" s="38"/>
    </row>
    <row r="790" spans="18:18" ht="15.75" customHeight="1">
      <c r="R790" s="38"/>
    </row>
    <row r="791" spans="18:18" ht="15.75" customHeight="1">
      <c r="R791" s="38"/>
    </row>
    <row r="792" spans="18:18" ht="15.75" customHeight="1">
      <c r="R792" s="38"/>
    </row>
    <row r="793" spans="18:18" ht="15.75" customHeight="1">
      <c r="R793" s="38"/>
    </row>
    <row r="794" spans="18:18" ht="15.75" customHeight="1">
      <c r="R794" s="38"/>
    </row>
    <row r="795" spans="18:18" ht="15.75" customHeight="1">
      <c r="R795" s="38"/>
    </row>
    <row r="796" spans="18:18" ht="15.75" customHeight="1">
      <c r="R796" s="38"/>
    </row>
    <row r="797" spans="18:18" ht="15.75" customHeight="1">
      <c r="R797" s="38"/>
    </row>
    <row r="798" spans="18:18" ht="15.75" customHeight="1">
      <c r="R798" s="38"/>
    </row>
    <row r="799" spans="18:18" ht="15.75" customHeight="1">
      <c r="R799" s="38"/>
    </row>
    <row r="800" spans="18:18" ht="15.75" customHeight="1">
      <c r="R800" s="38"/>
    </row>
    <row r="801" spans="18:18" ht="15.75" customHeight="1">
      <c r="R801" s="38"/>
    </row>
    <row r="802" spans="18:18" ht="15.75" customHeight="1">
      <c r="R802" s="38"/>
    </row>
    <row r="803" spans="18:18" ht="15.75" customHeight="1">
      <c r="R803" s="38"/>
    </row>
    <row r="804" spans="18:18" ht="15.75" customHeight="1">
      <c r="R804" s="38"/>
    </row>
    <row r="805" spans="18:18" ht="15.75" customHeight="1">
      <c r="R805" s="38"/>
    </row>
    <row r="806" spans="18:18" ht="15.75" customHeight="1">
      <c r="R806" s="38"/>
    </row>
    <row r="807" spans="18:18" ht="15.75" customHeight="1">
      <c r="R807" s="38"/>
    </row>
    <row r="808" spans="18:18" ht="15.75" customHeight="1">
      <c r="R808" s="38"/>
    </row>
    <row r="809" spans="18:18" ht="15.75" customHeight="1">
      <c r="R809" s="38"/>
    </row>
    <row r="810" spans="18:18" ht="15.75" customHeight="1">
      <c r="R810" s="38"/>
    </row>
    <row r="811" spans="18:18" ht="15.75" customHeight="1">
      <c r="R811" s="38"/>
    </row>
    <row r="812" spans="18:18" ht="15.75" customHeight="1">
      <c r="R812" s="38"/>
    </row>
    <row r="813" spans="18:18" ht="15.75" customHeight="1">
      <c r="R813" s="38"/>
    </row>
    <row r="814" spans="18:18" ht="15.75" customHeight="1">
      <c r="R814" s="38"/>
    </row>
    <row r="815" spans="18:18" ht="15.75" customHeight="1">
      <c r="R815" s="38"/>
    </row>
    <row r="816" spans="18:18" ht="15.75" customHeight="1">
      <c r="R816" s="38"/>
    </row>
    <row r="817" spans="18:18" ht="15.75" customHeight="1">
      <c r="R817" s="38"/>
    </row>
    <row r="818" spans="18:18" ht="15.75" customHeight="1">
      <c r="R818" s="38"/>
    </row>
    <row r="819" spans="18:18" ht="15.75" customHeight="1">
      <c r="R819" s="38"/>
    </row>
    <row r="820" spans="18:18" ht="15.75" customHeight="1">
      <c r="R820" s="38"/>
    </row>
    <row r="821" spans="18:18" ht="15.75" customHeight="1">
      <c r="R821" s="38"/>
    </row>
    <row r="822" spans="18:18" ht="15.75" customHeight="1">
      <c r="R822" s="38"/>
    </row>
    <row r="823" spans="18:18" ht="15.75" customHeight="1">
      <c r="R823" s="38"/>
    </row>
    <row r="824" spans="18:18" ht="15.75" customHeight="1">
      <c r="R824" s="38"/>
    </row>
    <row r="825" spans="18:18" ht="15.75" customHeight="1">
      <c r="R825" s="38"/>
    </row>
    <row r="826" spans="18:18" ht="15.75" customHeight="1">
      <c r="R826" s="38"/>
    </row>
    <row r="827" spans="18:18" ht="15.75" customHeight="1">
      <c r="R827" s="38"/>
    </row>
    <row r="828" spans="18:18" ht="15.75" customHeight="1">
      <c r="R828" s="38"/>
    </row>
    <row r="829" spans="18:18" ht="15.75" customHeight="1">
      <c r="R829" s="38"/>
    </row>
    <row r="830" spans="18:18" ht="15.75" customHeight="1">
      <c r="R830" s="38"/>
    </row>
    <row r="831" spans="18:18" ht="15.75" customHeight="1">
      <c r="R831" s="38"/>
    </row>
    <row r="832" spans="18:18" ht="15.75" customHeight="1">
      <c r="R832" s="38"/>
    </row>
    <row r="833" spans="18:18" ht="15.75" customHeight="1">
      <c r="R833" s="38"/>
    </row>
    <row r="834" spans="18:18" ht="15.75" customHeight="1">
      <c r="R834" s="38"/>
    </row>
    <row r="835" spans="18:18" ht="15.75" customHeight="1">
      <c r="R835" s="38"/>
    </row>
    <row r="836" spans="18:18" ht="15.75" customHeight="1">
      <c r="R836" s="38"/>
    </row>
    <row r="837" spans="18:18" ht="15.75" customHeight="1">
      <c r="R837" s="38"/>
    </row>
    <row r="838" spans="18:18" ht="15.75" customHeight="1">
      <c r="R838" s="38"/>
    </row>
    <row r="839" spans="18:18" ht="15.75" customHeight="1">
      <c r="R839" s="38"/>
    </row>
    <row r="840" spans="18:18" ht="15.75" customHeight="1">
      <c r="R840" s="38"/>
    </row>
    <row r="841" spans="18:18" ht="15.75" customHeight="1">
      <c r="R841" s="38"/>
    </row>
    <row r="842" spans="18:18" ht="15.75" customHeight="1">
      <c r="R842" s="38"/>
    </row>
    <row r="843" spans="18:18" ht="15.75" customHeight="1">
      <c r="R843" s="38"/>
    </row>
    <row r="844" spans="18:18" ht="15.75" customHeight="1">
      <c r="R844" s="38"/>
    </row>
    <row r="845" spans="18:18" ht="15.75" customHeight="1">
      <c r="R845" s="38"/>
    </row>
    <row r="846" spans="18:18" ht="15.75" customHeight="1">
      <c r="R846" s="38"/>
    </row>
    <row r="847" spans="18:18" ht="15.75" customHeight="1">
      <c r="R847" s="38"/>
    </row>
    <row r="848" spans="18:18" ht="15.75" customHeight="1">
      <c r="R848" s="38"/>
    </row>
    <row r="849" spans="18:18" ht="15.75" customHeight="1">
      <c r="R849" s="38"/>
    </row>
    <row r="850" spans="18:18" ht="15.75" customHeight="1">
      <c r="R850" s="38"/>
    </row>
    <row r="851" spans="18:18" ht="15.75" customHeight="1">
      <c r="R851" s="38"/>
    </row>
    <row r="852" spans="18:18" ht="15.75" customHeight="1">
      <c r="R852" s="38"/>
    </row>
    <row r="853" spans="18:18" ht="15.75" customHeight="1">
      <c r="R853" s="38"/>
    </row>
    <row r="854" spans="18:18" ht="15.75" customHeight="1">
      <c r="R854" s="38"/>
    </row>
    <row r="855" spans="18:18" ht="15.75" customHeight="1">
      <c r="R855" s="38"/>
    </row>
    <row r="856" spans="18:18" ht="15.75" customHeight="1">
      <c r="R856" s="38"/>
    </row>
    <row r="857" spans="18:18" ht="15.75" customHeight="1">
      <c r="R857" s="38"/>
    </row>
    <row r="858" spans="18:18" ht="15.75" customHeight="1">
      <c r="R858" s="38"/>
    </row>
    <row r="859" spans="18:18" ht="15.75" customHeight="1">
      <c r="R859" s="38"/>
    </row>
    <row r="860" spans="18:18" ht="15.75" customHeight="1">
      <c r="R860" s="38"/>
    </row>
    <row r="861" spans="18:18" ht="15.75" customHeight="1">
      <c r="R861" s="38"/>
    </row>
    <row r="862" spans="18:18" ht="15.75" customHeight="1">
      <c r="R862" s="38"/>
    </row>
    <row r="863" spans="18:18" ht="15.75" customHeight="1">
      <c r="R863" s="38"/>
    </row>
    <row r="864" spans="18:18" ht="15.75" customHeight="1">
      <c r="R864" s="38"/>
    </row>
    <row r="865" spans="18:18" ht="15.75" customHeight="1">
      <c r="R865" s="38"/>
    </row>
    <row r="866" spans="18:18" ht="15.75" customHeight="1">
      <c r="R866" s="38"/>
    </row>
    <row r="867" spans="18:18" ht="15.75" customHeight="1">
      <c r="R867" s="38"/>
    </row>
    <row r="868" spans="18:18" ht="15.75" customHeight="1">
      <c r="R868" s="38"/>
    </row>
    <row r="869" spans="18:18" ht="15.75" customHeight="1">
      <c r="R869" s="38"/>
    </row>
    <row r="870" spans="18:18" ht="15.75" customHeight="1">
      <c r="R870" s="38"/>
    </row>
    <row r="871" spans="18:18" ht="15.75" customHeight="1">
      <c r="R871" s="38"/>
    </row>
    <row r="872" spans="18:18" ht="15.75" customHeight="1">
      <c r="R872" s="38"/>
    </row>
    <row r="873" spans="18:18" ht="15.75" customHeight="1">
      <c r="R873" s="38"/>
    </row>
    <row r="874" spans="18:18" ht="15.75" customHeight="1">
      <c r="R874" s="38"/>
    </row>
    <row r="875" spans="18:18" ht="15.75" customHeight="1">
      <c r="R875" s="38"/>
    </row>
    <row r="876" spans="18:18" ht="15.75" customHeight="1">
      <c r="R876" s="38"/>
    </row>
    <row r="877" spans="18:18" ht="15.75" customHeight="1">
      <c r="R877" s="38"/>
    </row>
    <row r="878" spans="18:18" ht="15.75" customHeight="1">
      <c r="R878" s="38"/>
    </row>
    <row r="879" spans="18:18" ht="15.75" customHeight="1">
      <c r="R879" s="38"/>
    </row>
    <row r="880" spans="18:18" ht="15.75" customHeight="1">
      <c r="R880" s="38"/>
    </row>
    <row r="881" spans="18:18" ht="15.75" customHeight="1">
      <c r="R881" s="38"/>
    </row>
    <row r="882" spans="18:18" ht="15.75" customHeight="1">
      <c r="R882" s="38"/>
    </row>
    <row r="883" spans="18:18" ht="15.75" customHeight="1">
      <c r="R883" s="38"/>
    </row>
    <row r="884" spans="18:18" ht="15.75" customHeight="1">
      <c r="R884" s="38"/>
    </row>
    <row r="885" spans="18:18" ht="15.75" customHeight="1">
      <c r="R885" s="38"/>
    </row>
    <row r="886" spans="18:18" ht="15.75" customHeight="1">
      <c r="R886" s="38"/>
    </row>
    <row r="887" spans="18:18" ht="15.75" customHeight="1">
      <c r="R887" s="38"/>
    </row>
    <row r="888" spans="18:18" ht="15.75" customHeight="1">
      <c r="R888" s="38"/>
    </row>
    <row r="889" spans="18:18" ht="15.75" customHeight="1">
      <c r="R889" s="38"/>
    </row>
    <row r="890" spans="18:18" ht="15.75" customHeight="1">
      <c r="R890" s="38"/>
    </row>
    <row r="891" spans="18:18" ht="15.75" customHeight="1">
      <c r="R891" s="38"/>
    </row>
    <row r="892" spans="18:18" ht="15.75" customHeight="1">
      <c r="R892" s="38"/>
    </row>
    <row r="893" spans="18:18" ht="15.75" customHeight="1">
      <c r="R893" s="38"/>
    </row>
    <row r="894" spans="18:18" ht="15.75" customHeight="1">
      <c r="R894" s="38"/>
    </row>
    <row r="895" spans="18:18" ht="15.75" customHeight="1">
      <c r="R895" s="38"/>
    </row>
    <row r="896" spans="18:18" ht="15.75" customHeight="1">
      <c r="R896" s="38"/>
    </row>
    <row r="897" spans="18:18" ht="15.75" customHeight="1">
      <c r="R897" s="38"/>
    </row>
    <row r="898" spans="18:18" ht="15.75" customHeight="1">
      <c r="R898" s="38"/>
    </row>
    <row r="899" spans="18:18" ht="15.75" customHeight="1">
      <c r="R899" s="38"/>
    </row>
    <row r="900" spans="18:18" ht="15.75" customHeight="1">
      <c r="R900" s="38"/>
    </row>
    <row r="901" spans="18:18" ht="15.75" customHeight="1">
      <c r="R901" s="38"/>
    </row>
    <row r="902" spans="18:18" ht="15.75" customHeight="1">
      <c r="R902" s="38"/>
    </row>
    <row r="903" spans="18:18" ht="15.75" customHeight="1">
      <c r="R903" s="38"/>
    </row>
    <row r="904" spans="18:18" ht="15.75" customHeight="1">
      <c r="R904" s="38"/>
    </row>
    <row r="905" spans="18:18" ht="15.75" customHeight="1">
      <c r="R905" s="38"/>
    </row>
    <row r="906" spans="18:18" ht="15.75" customHeight="1">
      <c r="R906" s="38"/>
    </row>
    <row r="907" spans="18:18" ht="15.75" customHeight="1">
      <c r="R907" s="38"/>
    </row>
    <row r="908" spans="18:18" ht="15.75" customHeight="1">
      <c r="R908" s="38"/>
    </row>
    <row r="909" spans="18:18" ht="15.75" customHeight="1">
      <c r="R909" s="38"/>
    </row>
    <row r="910" spans="18:18" ht="15.75" customHeight="1">
      <c r="R910" s="38"/>
    </row>
    <row r="911" spans="18:18" ht="15.75" customHeight="1">
      <c r="R911" s="38"/>
    </row>
    <row r="912" spans="18:18" ht="15.75" customHeight="1">
      <c r="R912" s="38"/>
    </row>
    <row r="913" spans="18:18" ht="15.75" customHeight="1">
      <c r="R913" s="38"/>
    </row>
    <row r="914" spans="18:18" ht="15.75" customHeight="1">
      <c r="R914" s="38"/>
    </row>
    <row r="915" spans="18:18" ht="15.75" customHeight="1">
      <c r="R915" s="38"/>
    </row>
    <row r="916" spans="18:18" ht="15.75" customHeight="1">
      <c r="R916" s="38"/>
    </row>
    <row r="917" spans="18:18" ht="15.75" customHeight="1">
      <c r="R917" s="38"/>
    </row>
    <row r="918" spans="18:18" ht="15.75" customHeight="1">
      <c r="R918" s="38"/>
    </row>
    <row r="919" spans="18:18" ht="15.75" customHeight="1">
      <c r="R919" s="38"/>
    </row>
    <row r="920" spans="18:18" ht="15.75" customHeight="1">
      <c r="R920" s="38"/>
    </row>
    <row r="921" spans="18:18" ht="15.75" customHeight="1">
      <c r="R921" s="38"/>
    </row>
    <row r="922" spans="18:18" ht="15.75" customHeight="1">
      <c r="R922" s="38"/>
    </row>
    <row r="923" spans="18:18" ht="15.75" customHeight="1">
      <c r="R923" s="38"/>
    </row>
    <row r="924" spans="18:18" ht="15.75" customHeight="1">
      <c r="R924" s="38"/>
    </row>
    <row r="925" spans="18:18" ht="15.75" customHeight="1">
      <c r="R925" s="38"/>
    </row>
    <row r="926" spans="18:18" ht="15.75" customHeight="1">
      <c r="R926" s="38"/>
    </row>
    <row r="927" spans="18:18" ht="15.75" customHeight="1">
      <c r="R927" s="38"/>
    </row>
    <row r="928" spans="18:18" ht="15.75" customHeight="1">
      <c r="R928" s="38"/>
    </row>
    <row r="929" spans="18:18" ht="15.75" customHeight="1">
      <c r="R929" s="38"/>
    </row>
    <row r="930" spans="18:18" ht="15.75" customHeight="1">
      <c r="R930" s="38"/>
    </row>
    <row r="931" spans="18:18" ht="15.75" customHeight="1">
      <c r="R931" s="38"/>
    </row>
    <row r="932" spans="18:18" ht="15.75" customHeight="1">
      <c r="R932" s="38"/>
    </row>
    <row r="933" spans="18:18" ht="15.75" customHeight="1">
      <c r="R933" s="38"/>
    </row>
    <row r="934" spans="18:18" ht="15.75" customHeight="1">
      <c r="R934" s="38"/>
    </row>
    <row r="935" spans="18:18" ht="15.75" customHeight="1">
      <c r="R935" s="38"/>
    </row>
    <row r="936" spans="18:18" ht="15.75" customHeight="1">
      <c r="R936" s="38"/>
    </row>
    <row r="937" spans="18:18" ht="15.75" customHeight="1">
      <c r="R937" s="38"/>
    </row>
    <row r="938" spans="18:18" ht="15.75" customHeight="1">
      <c r="R938" s="38"/>
    </row>
    <row r="939" spans="18:18" ht="15.75" customHeight="1">
      <c r="R939" s="38"/>
    </row>
    <row r="940" spans="18:18" ht="15.75" customHeight="1">
      <c r="R940" s="38"/>
    </row>
    <row r="941" spans="18:18" ht="15.75" customHeight="1">
      <c r="R941" s="38"/>
    </row>
    <row r="942" spans="18:18" ht="15.75" customHeight="1">
      <c r="R942" s="38"/>
    </row>
    <row r="943" spans="18:18" ht="15.75" customHeight="1">
      <c r="R943" s="38"/>
    </row>
    <row r="944" spans="18:18" ht="15.75" customHeight="1">
      <c r="R944" s="38"/>
    </row>
    <row r="945" spans="18:18" ht="15.75" customHeight="1">
      <c r="R945" s="38"/>
    </row>
    <row r="946" spans="18:18" ht="15.75" customHeight="1">
      <c r="R946" s="38"/>
    </row>
    <row r="947" spans="18:18" ht="15.75" customHeight="1">
      <c r="R947" s="38"/>
    </row>
    <row r="948" spans="18:18" ht="15.75" customHeight="1">
      <c r="R948" s="38"/>
    </row>
    <row r="949" spans="18:18" ht="15.75" customHeight="1">
      <c r="R949" s="38"/>
    </row>
    <row r="950" spans="18:18" ht="15.75" customHeight="1">
      <c r="R950" s="38"/>
    </row>
    <row r="951" spans="18:18" ht="15.75" customHeight="1">
      <c r="R951" s="38"/>
    </row>
    <row r="952" spans="18:18" ht="15.75" customHeight="1">
      <c r="R952" s="38"/>
    </row>
    <row r="953" spans="18:18" ht="15.75" customHeight="1">
      <c r="R953" s="38"/>
    </row>
    <row r="954" spans="18:18" ht="15.75" customHeight="1">
      <c r="R954" s="38"/>
    </row>
    <row r="955" spans="18:18" ht="15.75" customHeight="1">
      <c r="R955" s="38"/>
    </row>
    <row r="956" spans="18:18" ht="15.75" customHeight="1">
      <c r="R956" s="38"/>
    </row>
    <row r="957" spans="18:18" ht="15.75" customHeight="1">
      <c r="R957" s="38"/>
    </row>
    <row r="958" spans="18:18" ht="15.75" customHeight="1">
      <c r="R958" s="38"/>
    </row>
    <row r="959" spans="18:18" ht="15.75" customHeight="1">
      <c r="R959" s="38"/>
    </row>
    <row r="960" spans="18:18" ht="15.75" customHeight="1">
      <c r="R960" s="38"/>
    </row>
    <row r="961" spans="18:18" ht="15.75" customHeight="1">
      <c r="R961" s="38"/>
    </row>
    <row r="962" spans="18:18" ht="15.75" customHeight="1">
      <c r="R962" s="38"/>
    </row>
    <row r="963" spans="18:18" ht="15.75" customHeight="1">
      <c r="R963" s="38"/>
    </row>
    <row r="964" spans="18:18" ht="15.75" customHeight="1">
      <c r="R964" s="38"/>
    </row>
    <row r="965" spans="18:18" ht="15.75" customHeight="1">
      <c r="R965" s="38"/>
    </row>
    <row r="966" spans="18:18" ht="15.75" customHeight="1">
      <c r="R966" s="38"/>
    </row>
    <row r="967" spans="18:18" ht="15.75" customHeight="1">
      <c r="R967" s="38"/>
    </row>
    <row r="968" spans="18:18" ht="15.75" customHeight="1">
      <c r="R968" s="38"/>
    </row>
    <row r="969" spans="18:18" ht="15.75" customHeight="1">
      <c r="R969" s="38"/>
    </row>
    <row r="970" spans="18:18" ht="15.75" customHeight="1">
      <c r="R970" s="38"/>
    </row>
    <row r="971" spans="18:18" ht="15.75" customHeight="1">
      <c r="R971" s="38"/>
    </row>
    <row r="972" spans="18:18" ht="15.75" customHeight="1">
      <c r="R972" s="38"/>
    </row>
    <row r="973" spans="18:18" ht="15.75" customHeight="1">
      <c r="R973" s="38"/>
    </row>
    <row r="974" spans="18:18" ht="15.75" customHeight="1">
      <c r="R974" s="38"/>
    </row>
    <row r="975" spans="18:18" ht="15.75" customHeight="1">
      <c r="R975" s="38"/>
    </row>
    <row r="976" spans="18:18" ht="15.75" customHeight="1">
      <c r="R976" s="38"/>
    </row>
    <row r="977" spans="18:18" ht="15.75" customHeight="1">
      <c r="R977" s="38"/>
    </row>
    <row r="978" spans="18:18" ht="15.75" customHeight="1">
      <c r="R978" s="38"/>
    </row>
    <row r="979" spans="18:18" ht="15.75" customHeight="1">
      <c r="R979" s="38"/>
    </row>
    <row r="980" spans="18:18" ht="15.75" customHeight="1">
      <c r="R980" s="38"/>
    </row>
    <row r="981" spans="18:18" ht="15.75" customHeight="1">
      <c r="R981" s="38"/>
    </row>
    <row r="982" spans="18:18" ht="15.75" customHeight="1">
      <c r="R982" s="38"/>
    </row>
    <row r="983" spans="18:18" ht="15.75" customHeight="1">
      <c r="R983" s="38"/>
    </row>
    <row r="984" spans="18:18" ht="15.75" customHeight="1">
      <c r="R984" s="38"/>
    </row>
    <row r="985" spans="18:18" ht="15.75" customHeight="1">
      <c r="R985" s="38"/>
    </row>
    <row r="986" spans="18:18" ht="15.75" customHeight="1">
      <c r="R986" s="38"/>
    </row>
    <row r="987" spans="18:18" ht="15.75" customHeight="1">
      <c r="R987" s="38"/>
    </row>
    <row r="988" spans="18:18" ht="15.75" customHeight="1">
      <c r="R988" s="38"/>
    </row>
    <row r="989" spans="18:18" ht="15.75" customHeight="1">
      <c r="R989" s="38"/>
    </row>
    <row r="990" spans="18:18" ht="15.75" customHeight="1">
      <c r="R990" s="38"/>
    </row>
    <row r="991" spans="18:18" ht="15.75" customHeight="1">
      <c r="R991" s="38"/>
    </row>
    <row r="992" spans="18:18" ht="15.75" customHeight="1">
      <c r="R992" s="38"/>
    </row>
    <row r="993" spans="18:18" ht="15.75" customHeight="1">
      <c r="R993" s="38"/>
    </row>
    <row r="994" spans="18:18" ht="15.75" customHeight="1">
      <c r="R994" s="38"/>
    </row>
    <row r="995" spans="18:18" ht="15.75" customHeight="1">
      <c r="R995" s="38"/>
    </row>
    <row r="996" spans="18:18" ht="15.75" customHeight="1">
      <c r="R996" s="38"/>
    </row>
    <row r="997" spans="18:18" ht="15.75" customHeight="1">
      <c r="R997" s="38"/>
    </row>
    <row r="998" spans="18:18" ht="15.75" customHeight="1">
      <c r="R998" s="38"/>
    </row>
    <row r="999" spans="18:18" ht="15.75" customHeight="1">
      <c r="R999" s="38"/>
    </row>
    <row r="1000" spans="18:18" ht="15.75" customHeight="1">
      <c r="R1000" s="38"/>
    </row>
  </sheetData>
  <mergeCells count="2">
    <mergeCell ref="A1:T1"/>
    <mergeCell ref="A2:T2"/>
  </mergeCells>
  <pageMargins left="0.51181102362204722" right="0.51181102362204722" top="0.78740157480314965" bottom="0.78740157480314965" header="0" footer="0"/>
  <pageSetup paperSize="9" fitToHeight="0"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PCA2026-Nova-V10</vt:lpstr>
      <vt:lpstr>PCA2026-AND-V10</vt:lpstr>
      <vt:lpstr>PCA2026-PROR-V10</vt:lpstr>
      <vt:lpstr>PCA2026-Desc-V10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Derli Tonini Júnior</dc:creator>
  <cp:lastModifiedBy>Derli Tonini Júnior</cp:lastModifiedBy>
  <dcterms:created xsi:type="dcterms:W3CDTF">2026-08-28T16:46:23Z</dcterms:created>
  <dcterms:modified xsi:type="dcterms:W3CDTF">2026-08-28T17:25:32Z</dcterms:modified>
</cp:coreProperties>
</file>